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555" windowWidth="20115" windowHeight="7515" firstSheet="1" activeTab="1"/>
  </bookViews>
  <sheets>
    <sheet name="CB_DATA_" sheetId="4" state="veryHidden" r:id="rId1"/>
    <sheet name="Hoja1" sheetId="1" r:id="rId2"/>
    <sheet name="Datos" sheetId="5" r:id="rId3"/>
    <sheet name="Hoja2" sheetId="2" r:id="rId4"/>
    <sheet name="Hoja3" sheetId="3" r:id="rId5"/>
  </sheets>
  <definedNames>
    <definedName name="CB_2e3c7eebe45541bf80cbc14ba6c70bbc" localSheetId="1" hidden="1">Hoja1!$D$21</definedName>
    <definedName name="CB_49ae16b5c4cb4f1f939ca0366e5bd10c" localSheetId="1" hidden="1">Hoja1!$E$40</definedName>
    <definedName name="CB_6bc60b098c424c8aa8a2d10087beab0b" localSheetId="1" hidden="1">Hoja1!$K$19</definedName>
    <definedName name="CB_7f2d39b2595a4da39811d6eca2cb23f5" localSheetId="1" hidden="1">Hoja1!$F$94</definedName>
    <definedName name="CB_7fb1bfece2c94ba5809caf53c3fd3308" localSheetId="1" hidden="1">Hoja1!$K$20</definedName>
    <definedName name="CB_98879d59656b4dc4820974d7928eaaae" localSheetId="1" hidden="1">Hoja1!$E$19</definedName>
    <definedName name="CB_9eb31695ca0e4d82bd01f72c37aa6029" localSheetId="1" hidden="1">Hoja1!$E$96</definedName>
    <definedName name="CB_Block_00000000000000000000000000000000" localSheetId="1" hidden="1">"'7.0.0.0"</definedName>
    <definedName name="CB_Block_00000000000000000000000000000001" localSheetId="0" hidden="1">"'634844924197244271"</definedName>
    <definedName name="CB_Block_00000000000000000000000000000001" localSheetId="1" hidden="1">"'634844924197712272"</definedName>
    <definedName name="CB_Block_00000000000000000000000000000003" localSheetId="1" hidden="1">"'11.1.2926.0"</definedName>
    <definedName name="CB_BlockExt_00000000000000000000000000000003" localSheetId="1" hidden="1">"'11.1.2.2.000"</definedName>
    <definedName name="CB_c80c05633c3043a7a031a3b9d44ec934" localSheetId="1" hidden="1">Hoja1!$I$39</definedName>
    <definedName name="CBCR_17def4b14b2e46388bd3481fe882d6f9" localSheetId="1" hidden="1">Hoja1!$J$16</definedName>
    <definedName name="CBCR_19e6c39dd4c04523bb271039db91befc" localSheetId="1" hidden="1">Hoja1!$J$18</definedName>
    <definedName name="CBCR_6ea12da4368d41b387f88cf556f633ec" localSheetId="1" hidden="1">Hoja1!$E$92</definedName>
    <definedName name="CBCR_728429e5a3c04ecda77fdf5946414b63" localSheetId="1" hidden="1">Hoja1!$D$18</definedName>
    <definedName name="CBCR_78cb8b8be67e4fddab73cd93f421982e" localSheetId="1" hidden="1">Hoja1!$E$91</definedName>
    <definedName name="CBCR_a44b1c47b205465ebd3cda73bb3222c8" localSheetId="1" hidden="1">Hoja1!$D$16</definedName>
    <definedName name="CBCR_ec8b0634525749069713942fbeb8b2cd" localSheetId="1" hidden="1">Hoja1!$J$17</definedName>
    <definedName name="CBCR_f4379b598dc847589b4419aeeeed4d34" localSheetId="1" hidden="1">Hoja1!$D$17</definedName>
    <definedName name="CBCR_f4aca1b1628d4a78b24bae43f1cf4115" localSheetId="1" hidden="1">Hoja1!$E$93</definedName>
    <definedName name="CBWorkbookPriority" localSheetId="0" hidden="1">-1360292242</definedName>
    <definedName name="CBx_c41090c14bf044b38059b996573da82d" localSheetId="0" hidden="1">"'CB_DATA_'!$A$1"</definedName>
    <definedName name="CBx_ce438e4b62f84170ad5419ca9bdc88eb" localSheetId="0" hidden="1">"'Hoja1'!$A$1"</definedName>
    <definedName name="CBx_Sheet_Guid" localSheetId="0" hidden="1">"'c41090c1-4bf0-44b3-8059-b996573da82d"</definedName>
    <definedName name="CBx_Sheet_Guid" localSheetId="1" hidden="1">"'ce438e4b-62f8-4170-ad54-19ca9bdc88eb"</definedName>
    <definedName name="CBx_SheetRef" localSheetId="0" hidden="1">CB_DATA_!$A$14</definedName>
    <definedName name="CBx_SheetRef" localSheetId="1" hidden="1">CB_DATA_!$B$14</definedName>
    <definedName name="CBx_StorageType" localSheetId="0" hidden="1">2</definedName>
    <definedName name="CBx_StorageType" localSheetId="1" hidden="1">2</definedName>
  </definedNames>
  <calcPr calcId="144525"/>
</workbook>
</file>

<file path=xl/calcChain.xml><?xml version="1.0" encoding="utf-8"?>
<calcChain xmlns="http://schemas.openxmlformats.org/spreadsheetml/2006/main">
  <c r="R81" i="1" l="1"/>
  <c r="L83" i="1" l="1"/>
  <c r="F82" i="1" l="1"/>
  <c r="G82" i="1" s="1"/>
  <c r="H82" i="1" s="1"/>
  <c r="L75" i="1"/>
  <c r="F75" i="1"/>
  <c r="F81" i="1" l="1"/>
  <c r="E96" i="1"/>
  <c r="I82" i="1"/>
  <c r="E9" i="1"/>
  <c r="G81" i="1" l="1"/>
  <c r="F83" i="1"/>
  <c r="J82" i="1"/>
  <c r="E8" i="1"/>
  <c r="F8" i="1" s="1"/>
  <c r="G8" i="1" s="1"/>
  <c r="H8" i="1" s="1"/>
  <c r="I8" i="1" s="1"/>
  <c r="J8" i="1" s="1"/>
  <c r="K8" i="1" s="1"/>
  <c r="L8" i="1" s="1"/>
  <c r="M8" i="1" s="1"/>
  <c r="N8" i="1" s="1"/>
  <c r="O8" i="1" s="1"/>
  <c r="P8" i="1" s="1"/>
  <c r="Q8" i="1" s="1"/>
  <c r="R8" i="1" s="1"/>
  <c r="S8" i="1" s="1"/>
  <c r="T8" i="1" s="1"/>
  <c r="K20" i="1"/>
  <c r="J22" i="1" s="1"/>
  <c r="J18" i="1"/>
  <c r="F59" i="1"/>
  <c r="R74" i="1" l="1"/>
  <c r="R75" i="1" s="1"/>
  <c r="N74" i="1"/>
  <c r="N75" i="1" s="1"/>
  <c r="I74" i="1"/>
  <c r="I75" i="1" s="1"/>
  <c r="M74" i="1"/>
  <c r="M75" i="1" s="1"/>
  <c r="U74" i="1"/>
  <c r="U75" i="1" s="1"/>
  <c r="T74" i="1"/>
  <c r="T75" i="1" s="1"/>
  <c r="P74" i="1"/>
  <c r="P75" i="1" s="1"/>
  <c r="K74" i="1"/>
  <c r="K75" i="1" s="1"/>
  <c r="G74" i="1"/>
  <c r="G75" i="1" s="1"/>
  <c r="S74" i="1"/>
  <c r="S75" i="1" s="1"/>
  <c r="O74" i="1"/>
  <c r="O75" i="1" s="1"/>
  <c r="J74" i="1"/>
  <c r="J75" i="1" s="1"/>
  <c r="Q74" i="1"/>
  <c r="Q75" i="1" s="1"/>
  <c r="H74" i="1"/>
  <c r="H75" i="1" s="1"/>
  <c r="H81" i="1"/>
  <c r="G83" i="1"/>
  <c r="K82" i="1"/>
  <c r="F9" i="1"/>
  <c r="G9" i="1" s="1"/>
  <c r="H9" i="1" s="1"/>
  <c r="I9" i="1" s="1"/>
  <c r="J9" i="1" s="1"/>
  <c r="K9" i="1" s="1"/>
  <c r="L9" i="1" s="1"/>
  <c r="M9" i="1" s="1"/>
  <c r="N9" i="1" s="1"/>
  <c r="O9" i="1" s="1"/>
  <c r="P9" i="1" s="1"/>
  <c r="Q9" i="1" s="1"/>
  <c r="R9" i="1" s="1"/>
  <c r="S9" i="1" s="1"/>
  <c r="T9" i="1" s="1"/>
  <c r="G29" i="1"/>
  <c r="H29" i="1" s="1"/>
  <c r="I29" i="1" s="1"/>
  <c r="J29" i="1" s="1"/>
  <c r="K29" i="1" s="1"/>
  <c r="L29" i="1" s="1"/>
  <c r="M29" i="1" s="1"/>
  <c r="N29" i="1" s="1"/>
  <c r="O29" i="1" s="1"/>
  <c r="P29" i="1" s="1"/>
  <c r="Q29" i="1" s="1"/>
  <c r="R29" i="1" s="1"/>
  <c r="S29" i="1" s="1"/>
  <c r="T29" i="1" s="1"/>
  <c r="U29" i="1" s="1"/>
  <c r="G59" i="1"/>
  <c r="H59" i="1" s="1"/>
  <c r="I59" i="1" s="1"/>
  <c r="J59" i="1" s="1"/>
  <c r="K59" i="1" s="1"/>
  <c r="L59" i="1" s="1"/>
  <c r="M59" i="1" s="1"/>
  <c r="N59" i="1" s="1"/>
  <c r="O59" i="1" s="1"/>
  <c r="P59" i="1" s="1"/>
  <c r="Q59" i="1" s="1"/>
  <c r="R59" i="1" s="1"/>
  <c r="S59" i="1" s="1"/>
  <c r="T59" i="1" s="1"/>
  <c r="U59" i="1" s="1"/>
  <c r="G31" i="1"/>
  <c r="H31" i="1" s="1"/>
  <c r="I31" i="1" s="1"/>
  <c r="J31" i="1" s="1"/>
  <c r="K31" i="1" s="1"/>
  <c r="L31" i="1" s="1"/>
  <c r="M31" i="1" s="1"/>
  <c r="N31" i="1" s="1"/>
  <c r="O31" i="1" s="1"/>
  <c r="P31" i="1" s="1"/>
  <c r="Q31" i="1" s="1"/>
  <c r="R31" i="1" s="1"/>
  <c r="S31" i="1" s="1"/>
  <c r="T31" i="1" s="1"/>
  <c r="U31" i="1" s="1"/>
  <c r="G30" i="1"/>
  <c r="H30" i="1" s="1"/>
  <c r="I30" i="1" s="1"/>
  <c r="J30" i="1" s="1"/>
  <c r="K30" i="1" s="1"/>
  <c r="L30" i="1" s="1"/>
  <c r="M30" i="1" s="1"/>
  <c r="N30" i="1" s="1"/>
  <c r="O30" i="1" s="1"/>
  <c r="P30" i="1" s="1"/>
  <c r="Q30" i="1" s="1"/>
  <c r="R30" i="1" s="1"/>
  <c r="S30" i="1" s="1"/>
  <c r="T30" i="1" s="1"/>
  <c r="U30" i="1" s="1"/>
  <c r="H26" i="1"/>
  <c r="L26" i="1"/>
  <c r="P26" i="1"/>
  <c r="T26" i="1"/>
  <c r="I26" i="1"/>
  <c r="M26" i="1"/>
  <c r="Q26" i="1"/>
  <c r="U26" i="1"/>
  <c r="F26" i="1"/>
  <c r="J26" i="1"/>
  <c r="N26" i="1"/>
  <c r="R26" i="1"/>
  <c r="G26" i="1"/>
  <c r="K26" i="1"/>
  <c r="O26" i="1"/>
  <c r="S26" i="1"/>
  <c r="I81" i="1" l="1"/>
  <c r="H83" i="1"/>
  <c r="M82" i="1"/>
  <c r="G32" i="1"/>
  <c r="G60" i="1" s="1"/>
  <c r="G61" i="1" s="1"/>
  <c r="J81" i="1" l="1"/>
  <c r="I83" i="1"/>
  <c r="N82" i="1"/>
  <c r="H32" i="1"/>
  <c r="H60" i="1" s="1"/>
  <c r="H61" i="1" s="1"/>
  <c r="F32" i="1"/>
  <c r="F60" i="1" s="1"/>
  <c r="F61" i="1" s="1"/>
  <c r="E10" i="1"/>
  <c r="B11" i="4"/>
  <c r="A11" i="4"/>
  <c r="K81" i="1" l="1"/>
  <c r="J83" i="1"/>
  <c r="O82" i="1"/>
  <c r="I32" i="1"/>
  <c r="I60" i="1" s="1"/>
  <c r="I61" i="1" s="1"/>
  <c r="M81" i="1" l="1"/>
  <c r="K83" i="1"/>
  <c r="P82" i="1"/>
  <c r="J32" i="1"/>
  <c r="J60" i="1" s="1"/>
  <c r="J61" i="1" s="1"/>
  <c r="T10" i="1"/>
  <c r="D21" i="1"/>
  <c r="N81" i="1" l="1"/>
  <c r="M83" i="1"/>
  <c r="Q82" i="1"/>
  <c r="K32" i="1"/>
  <c r="K60" i="1" s="1"/>
  <c r="K61" i="1" s="1"/>
  <c r="P10" i="1"/>
  <c r="L10" i="1"/>
  <c r="H10" i="1"/>
  <c r="S10" i="1"/>
  <c r="O10" i="1"/>
  <c r="K10" i="1"/>
  <c r="G10" i="1"/>
  <c r="R10" i="1"/>
  <c r="N10" i="1"/>
  <c r="J10" i="1"/>
  <c r="F10" i="1"/>
  <c r="Q10" i="1"/>
  <c r="M10" i="1"/>
  <c r="I10" i="1"/>
  <c r="O81" i="1" l="1"/>
  <c r="N83" i="1"/>
  <c r="R82" i="1"/>
  <c r="L32" i="1"/>
  <c r="L60" i="1" s="1"/>
  <c r="L61" i="1" s="1"/>
  <c r="T11" i="1"/>
  <c r="P81" i="1" l="1"/>
  <c r="O83" i="1"/>
  <c r="S82" i="1"/>
  <c r="R83" i="1"/>
  <c r="M32" i="1"/>
  <c r="M60" i="1" s="1"/>
  <c r="M61" i="1" s="1"/>
  <c r="Q81" i="1" l="1"/>
  <c r="Q83" i="1" s="1"/>
  <c r="P83" i="1"/>
  <c r="S83" i="1"/>
  <c r="T82" i="1"/>
  <c r="N32" i="1"/>
  <c r="N60" i="1" s="1"/>
  <c r="N61" i="1" s="1"/>
  <c r="U82" i="1" l="1"/>
  <c r="U83" i="1" s="1"/>
  <c r="T83" i="1"/>
  <c r="O32" i="1"/>
  <c r="O60" i="1" s="1"/>
  <c r="O61" i="1" s="1"/>
  <c r="P32" i="1" l="1"/>
  <c r="P60" i="1" s="1"/>
  <c r="P61" i="1" s="1"/>
  <c r="Q32" i="1" l="1"/>
  <c r="Q60" i="1" s="1"/>
  <c r="Q61" i="1" s="1"/>
  <c r="R32" i="1" l="1"/>
  <c r="R60" i="1" s="1"/>
  <c r="R61" i="1" s="1"/>
  <c r="S32" i="1" l="1"/>
  <c r="S60" i="1" s="1"/>
  <c r="S61" i="1" s="1"/>
  <c r="U32" i="1" l="1"/>
  <c r="U60" i="1" s="1"/>
  <c r="U61" i="1" s="1"/>
  <c r="T32" i="1"/>
  <c r="T60" i="1" s="1"/>
  <c r="T61" i="1" s="1"/>
</calcChain>
</file>

<file path=xl/sharedStrings.xml><?xml version="1.0" encoding="utf-8"?>
<sst xmlns="http://schemas.openxmlformats.org/spreadsheetml/2006/main" count="190" uniqueCount="111">
  <si>
    <t>Costos de No Producciòn</t>
  </si>
  <si>
    <t>Capacidad del Laminador Primario</t>
  </si>
  <si>
    <t>Producciòn Laminador Primario</t>
  </si>
  <si>
    <t>Bs/TM Bobina tipo</t>
  </si>
  <si>
    <t>COSTO PERDIDA DE PRODUCCIÒN</t>
  </si>
  <si>
    <t>Año 1</t>
  </si>
  <si>
    <t>Año 2</t>
  </si>
  <si>
    <t>Año 3</t>
  </si>
  <si>
    <t>Año 4</t>
  </si>
  <si>
    <t>Año 5</t>
  </si>
  <si>
    <t>Año 6</t>
  </si>
  <si>
    <t>Año 7</t>
  </si>
  <si>
    <t>Año 8</t>
  </si>
  <si>
    <t>Año 9</t>
  </si>
  <si>
    <t>Año 10</t>
  </si>
  <si>
    <t>Año 11</t>
  </si>
  <si>
    <t>Año 12</t>
  </si>
  <si>
    <t>Año 13</t>
  </si>
  <si>
    <t>Año 14</t>
  </si>
  <si>
    <t>Año 15</t>
  </si>
  <si>
    <t>Producciòn con el 10% de disminuciòn</t>
  </si>
  <si>
    <t>Producciòn Mìnima</t>
  </si>
  <si>
    <t>Producciòn Media</t>
  </si>
  <si>
    <t>Producciòn Màxima</t>
  </si>
  <si>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</si>
  <si>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</si>
  <si>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</si>
  <si>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</si>
  <si>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</si>
  <si>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</si>
  <si>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</si>
  <si>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</si>
  <si>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</si>
  <si>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</si>
  <si>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</si>
  <si>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</si>
  <si>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c41090c1-4bf0-44b3-8059-b996573da82d</t>
  </si>
  <si>
    <t>CB_Block_0</t>
  </si>
  <si>
    <t>㜸〱敤㕣㕢㙣㈴㔷㤹敥㔳敥㙡㜷戵敤戱㌳㥥㐹㌲㈱㈴づ㈱〹挴戳㥤昱㈴㐳〸㌰捣晡㤲戹〴捦搸ㄹ㝢㈶愰㉣敡㈹㜷㥦ㅡ㔷愶慢捡愹慡昶㡣㐳愴㐴㄰㘰ㄱ㥢㐵㘲㉦摡㉣㠱㐴ㄱ㈰昱ㄲ㐰㐸搹戰昰㠲㐰〲愱戰摡㤵戲て㉢敤㐳ㄶ敤攵㘱ㄱㅡ敤扥攴㈱㕡昶晢㑥㔵㜵㔷㜷扢换㑥㈷搹㜵㤰捦㡣㝦㥦㍡户㍡攷晣搷昳晦愷㥣ㄳ戹㕣敥㜷㐸晣捤㤴㘷收挶愵㡤㈰㤴㑥㜹搶慢搷㘵㌵戴㍤㌷㈸㑦晢扥戹㌱㙦〷攱〰ㅡㄴ㉡㌶敡〳扤ㄲ搸㡦挹㘲㘵㕤晡〱ㅡ改戹㕣戱㘸㘸愸攷㈰晣ㄹ㑢ㅥっ昶ㅡ捥〳㉣捦捥㉣慣㍣㠲㔱㤷㐲捦㤷〷㈷捥㐷㝤㡦㑥㑤㤵愷捡㠷敦㍢晣愱昲愱㠳ㄳ戳㡤㝡搸昰攵㔱㔷㌶㐲摦慣ㅦ㥣㔸㙣慣搴敤敡㈷攴挶戲㜷㐹扡㐷攵捡愱扢㔷捣㝢㍥㍣㜵捦㤱㈳搶㝤昷㝤㜸ㄸ慦捥㥤㤹㥤㔹昴愵ㄵ扣㑤㘳敡㥣昲㍤㜳戲㙡㜳㙤㔲晡戶㝢戱㍣㍢㠳晦愹昹攳改摥昲搲慡㤴㈱㕦㉤㝤改㔶㘵㘰愰攳㤰㌳ㅤ〴つ㘷㡤㥢㘷㌸挷戱搴慡ㄹ㠴扡㌳㉢敢㜵挳㐹㐶㉤㍡ぢ搸扢扡戹㌱散㉣㐹㌷戰㐳㝢摤づ㌷ち捥㌲〶慡㡤㌸攷〲㜹搶㜴㉦捡㌳愶㈳㜵攷㐴挳慥攵愳㤴ㅢ戸㈳ㄹ㈲㍤㌱戵晣昲㜴攰捣慥㥡扥㥡㔱挰㡤挹㘸㝢摣慦戶户扤戵昷戸㥣扡㝡〳挷扣慤㜷㍢搴㥣㌷晤㘶换挹摥㉤攳挵户捦攰慥摥敤㔳㝢搴摥攷㠳扤晢愸慤㙣㙦㉤㠶㘲晡㔶㍢㡡挵ㄸ〵㠲㐱㠲㈲〱ㄱ㘸㤴〸㠶〸㠶〱㐴晥扦挱㈵改㡥慣搲㉡愶㔶㔹搱㉡㔵慤㔲搳㉡㔲慢㔸㕡攵愲㔶㔹搵㉡戶㔶㜹㐴慢㕣㐲㥢㈴ㄵ〷〷戵㌸摤昱慤㝦搳换㝦攷捥晣攸挵戵㝦昸㥦攷晥敢ㅢ挳㝢搰攸挱㜸㔲㜳扥㜹ㄹ愴搶愲攲挳攵㐳晣户㌵㔷㠰㈹慣㈳搶扤搶搴㔴敤挸㈱昳㙥㔳攷戲㌲㤰摦㐶㈸㘳㘸㍢㙣㍤㘴扢㌵敦戲挲摤㡤㌳㘶㈰㕢ㅢ㌷ㄹ搷捤㜸つ户ㄶ扣㘷昳捡愵搰っ攵つ㥤㜵慤㐱扡扡㉤㠱慤㘴愰摥㜷㔳㘷户昳㘶扤㈱愷慦搸㔱昵㝢㍢慡㥤㐵摦㕢改㕤㝢摣㤷㡦㌶㙢扢㘶㌴つ愱戶慥挶敥㕡㘵㔴ㄵ捤㙢㘲㜶搵ぢ愴慢愶㌷改㉣摡搵㑢搲㕦㤲ㄴ㠹戲愶㤶扡㥦㔵㌱搷㑦㉥戸㔸㈸戸戵昶扥㜴愹㜵晦㤵㄰捣㉣㙢㤸敦㥡昴挳㡤㘵㜳愵㉥慦㙤㙢ㄲ扤ㄳㄵ〷摡㡡㡦㝢搵㐶㌰敢戹愱敦搵摢㙢愶㙢敢㈶㈴㑤敤戴㔷㤳昹㝣㑥〹〵〸摣㠱〱㈱㜲㜷昶收〵㠵㠸ㄴ㡡挹挸搷户㤳㕤昹㉣㔶㠷㔵搴㈵㘹㔲㝢晦ㄶ㠳㜱扥㑡挶㘴㜰㘰㙡㑤搴ㅦ㝣改〷戶ㄸ戶㠹戹㜷戶戱愶㡤挷慢扦㝦㕤扡攱㐹搳慤搵愵㥦愹晤〴㘷㘴㡣〲攸㔷㈱㄰㝡敥ㅥ㔵㥤戸㈲㌶昴换㜶㉤㕣㉤慣㑡晢攲㙡㠸㌲㘸挸㘲㤱㕢摢㤵㡣㙢㔰㘴散㈵ㄸ〷㈸㤵㜲㠵㝤㙣㔴㈸㈱攵㜴㑡愷っ㕥㙥ㄳ攴散搷挶换挳搶㜱扢ㅥ捡㐸㈸㡦㕡挰㐸愴搵ㄴ晡㐶㐸愲扥㔹㡤ㄴ挶㍥㙢ㄶ㔴㙡摡㙥戸搱攲摢㉥㉥㠹㠸㘸㔷ㄶ散㌸㔹㐰㔱搰㉥て㌲㜸つ㐴搳㈱つ戲ㅢ愷㠸㠸㙣㤰愱搹㌱㜲㍢㤱戱㝤㠶㡣㐰晢㌴ㄱ戲昵愱摥㌲㠲挴摥㑤愴散搴㤳ㅦ㜷愵搹㘶戶㝣㈴捤昶㘳攳㡣㙢〹慥㈳戸㥥攰〰㠰昸㜷㐸㌸㑡㌹攴摢㤳昱ㅥ㍣ㅢ㌷ㄲ扣ㄷ〰昲挹愰捣㠹㐵ㄵ㙤愸敤搸㤱㙣㌷〲㍢㔹ㄹ挵㤱㈸愲㘵摣戴㌳㐷ㅣ㠵攸搸敡摣ㄹ扡㌶慦㜴散敤扤㘹㌳扤ㅣ㔲㘴㐶搳昴㕡户㘸㥡摥〸㌶敤㔳㙦摤㡣慥挶〴挱㉤〰㈵攳㝤㠴㔰㉥㌴㜸户㘷搱搳愴㝣㔷㤸㐵㤱㌱搴愷㠲㡦〹㤹㐷㠰っ㈱搷㜵㝣搹戵愱㘹づ㑥㕡敦㝡ㅢ晡㘰㙦晥㡥㤱摥愱㌷㜷昵づ晤㐵㙦搲㡡扥ㄵ散㈵晥戹愷㡥戹つ搵挶敤〴㜷〰㜴攸ㄸ㥥扥摦慣愷㐰㤹挵㑥ち㜳㝢改㜵㔱㔶敥昲挶㥡㔴ㅡ㘸搸㕡㌶晤㡢㌲㠴〷攳搴ㅣ㙣㘱捦昷㘵ㅤ㠷摡㥡㉡攰昹攵扡昶挲攰戸敦㌹㉣摦戵㤱㠳㜷㠵㘲挸攷戵㠱㕣㠷㡤㥣㘱㙢愶㝣㑥㈹捡愱づ扥扢户㤰㐸㜵㙡㈷㉦昶换㍥㕦敥㑡㤲㍥㈴挹〷戱慤挶㥤〰㤰ㄲ攲ㅦ㝢㑡㤴㠳㙣昶〷慡㔹扢挵㑡て㕦挶改愴挳㠷搸㈵㐷㠶㈲㠷敤っ晣〷挱㠸戳㘴㍢㑤㘱㌱攴㉣㑡扦ち摦㠲㕤㤷愵挸㉤㑢㔱戳㉢㉢摥㈵戲㘲㘰愰敢㍣㥤攱㕦㔳㜴搲㈱㈵㌲戹㍤戳㌲攳㉣摥㈲㉡扡㈱㈹㔴㌲㕣㐳㑤〹㐴捡㘳摢㕤ㄱ搳㠷㠸戹ぢㅢ㘷ㅣ㈲㤸㈲㌸っ愰晦ち㤲㘶扢ㅢ捦㜰搸攰㍡㕤摡㤵㑡慥㐸㌴㈸ㄷ攱㉢㍤㠵搵ㄱ扥收㐳〴昷〲㜴㤸㍦㜴㐰㘶㄰愲㐲㜹㡡㄰㔵ㄸ挳㍡㙦换换愴㠱㍤ㄶ〲㑢戳㡤㈰昴ㅣ㐶㤶㐶慣㌹敦㡣ㄷ捥搹挱ㅡ㈲㔱攳㔶㥣㜹㘸㔵扡愰㉥ㅦ戶㑦㐷㤹户戶㈶㙢㠶戵攴㌵㈰摡㑥捤敤㠴㠳㌹戶〳戶愴㍡㥢㙢〲愹扦昳㌱㠶㄰搸㘹攵㙦愵㌷㜶㕢摥㙦ㅥ晡㐶㕢㍢扡㙣㠷㜵㌹㘴㐵㑣挷㝣搱挲㉥㈲㜲㔰ㅢ戴㤶㔷㝤㈹攷㐶慣ㄳ扥㕤慢摢慥㈴㌲㘰㘳㌲㔸㌷㉦㉦㈲㑡戰攸㌱〶攸戹㈳搶戲㙦扡挱㥡挹㠰攲挶摥戶㈷ㄵㄶ搱慤ㄹ摢つ昰ㅡ㠵㐵收㐷慤愵㔵敦㌲㈲戶つ挷㍤㘱慥〵㍢〲㉢㈴晡㈸㈹搴〸㑤㘸㥡㈸㙡挵㝥昱挳〳㜹㉥㐷摥换ㄳ㈸㕣攵㜴晡捣㌳戴㌷敤晡㌸㐶㐳㍢㥤㜳ㅡ㐶昴愸㔹㌸㤰㈹㠵挹愹挶㝤散昳ㄱ㠰〷㑥㥣㍢搵㡡捣扤愵㤸戵㑥㉦㝦㠶㡣㔷㘴搱っ㠴搰㐷户㈷㈲ㄵ㤶㤱㜲挰㠱挰㌸㥦㍡挹慦㘴愹㌶愴扥㍤慤散㜱㐴㤲㠶慤㜹㜳㐵搶ㄱ㡦㜶捣㜰㑦昴㐰㌳搶㌱敢㐱㕣㌷敢㌹㡥㐹搲㈲㔹㉥㔵㑤㔲昰㜴㈳昴㑥摢慥㘱〱㈸晡㡢㡢捣㉢㈸㌲慦愸愲㘱敢㉣㐳㠳㉡捦戱扣㡢愶㙦㠷慢㡥㕤㉤昲㠱攱扢ㅤ㐱㤳㘰㜲㑡摥㈴㈵㌲㘳愲挳㥡㍦〷㤳㉤㈸〳摤㘵挸㔱㙥ㅤ搱て捡搵㐴〱晦㐴㥦㡥㈵〸ㄸ攵㈹㌵㍥㠶搱㜴㜵㍢〲㈲㐷愵慢挹ㅤ㡣慢㑦愰㈴ㄲ㐲挴㝡〶㠹挰㉢㤸ㄲ昲㜴㜱ㄷ慣㜳慥ㅤ〲㝢挴搸㜱㍢㥣ぢ㠰㜲〰㘴搵昱昶〶㠵搵㔴愷挹愶㔶戸戹扢慡㑤㑤摣搴㕤㥦搶ㅢ敦摦愴㍡搲㈸㈹㐵戲㔵㈳愵㔹㌶㤹攳㑥㔲㌵㐲㈹敥㐴摢㠸㉣户㘹㙢摦㈹㐵摥㠲㘲㔲㌴㤳㌳㍥慥〸〵㠱摥㔸㐷搱㘷㥦㑤ㅥ愹㠸つ㙤㠰ㄲ昵㔴㔴㌶ㄲ㠷〴㑦攱摡㐹㑤㤶攲㈷昰昷㥥㌸扢搰〸摢㙡捣㉢攳㜱捤㜴扤扥攰挲㑡愸㥡㝥㙤㠷戰㌴搶ㄶ㘹ㄸ挵㥤晤㙡晦㘸㝢㔳㡣ㄸ戳㈱挳㈲ㄹ㝥㘰戰㈱㤸㉢ㄵ㔱愵㜵㌶挲慤㙥ㄶㄷ昹㜴㕡㥡慥挲挰㔲㔸㥢㤳敢捡っ㙢㔹昲攳慡㐳昳戴愸攴愸㘱㑤慦〴㔰改㈱攵㜸㥣㔳っ㙥㔸㘷改㤶挲㈵〶㠸摤㌸户㔸つㄱ摡㙤づ挰㤳挱捥挱づ㜶㈴ち㥤搰㍡愳〴㉤㘴㄰㙥晢㈲挸㍢㝤㘲ㄴ㠲搴㔲改户挷挴㕦㍦挳昴㥤㘳戹㈴ㄳ㌳ㄱ挳㕤ㄹ搶〳㤰㥢㡥㑣㤲㡢挶㤳㠰㜹㈴搹㤴搰ㅡ㑥捡㘸㘲㡣搰攴昳㐳摣攲㘱㉣㙢㤴㙣㔳挷㍤户搰㠶㌶慤㙦散戱㑥戹搵㝡愳㈶㤵㉡㑥㘴戵搲挸㍢〲㕦敡ち㘰挴㑤ㄹ晢ㄲ㙦捡㈹ㅣ愵戸㘴㈲愹㝦扢摢㌸㠶敥㑡挸㘱㡣㐸昵㌱〰㤹攱㤶㔳〱戱慥㝢ち戴て昷戶㉥㌰愸换㜳㄰㘹㕤㐵㤴㘵昳戸㡦搷㡣㈲㉢㙥㑢㌵㥢昷收㍤摡散愹愲㤳㜶㔴戴㈳㜰㠴㜵㐶〲慦㔰㠰㌱搲㈷㜷㜰㤰摣搵㌸扡㝢昵〹昵㤸扢ち㔴㈸っ〸挶㜸㜹ち捡㘱㔷挱㐸㌴戸戵㤶搵㉤ㄸ晤愵攵㙤㑣〳〸㠶㠱㘹搰愲㘵㘴攰捣㈲扦戵㠱㜳㌳㕡㘵㐴㐸搳挱㔴挶㈸挷攱戰〷搲挰㑤㍣㐸㉦㝢㔰㐲攱㍥㜵㌱㉣戹㥢㌸改攰〸攴昹搷㜶ㄴ㉥㥡㈱慥扦戸〷㍡㡡愷㙢㌵㥡扢昰捦敤〸慣攲敡㐶㘴㡥敥敢戸㤴愵搶㐴晢敥搶㡥㡡昸戲攰攱戹昲㐹㌳慣慥㉥㠵ㅢ搱挵慤㝥㐹㐲晦㌱晣ㄱ㥢扥㥤㌶㜳摥攵㐵搴㜵敥㝤改㤲敢㕤㜶搵扣昴㠰户晥㐰㈱戸㐲㌹挸㐹㤶㜲扦挳㍦㤵戴㥣晥㈳㡣戸㥤㘹㜳㠰㤶㠳㠴攳愸ㄴ㐹㠳〹攴㌳攸〴戶㝢昳搶〰改㘴㕦〷㥤㈸㐱戰㑢㈸敥挵户㡤㔰挴摦〲慤㈴㤶攸㐸㡥㍤晦㌶㔸㕦晣㄰㈵㐴㌸㥥㘳㌱愲摦㠲㕣〶敡㤴㈰㡦慦㜸昰㐲挸敦て㤶ㄲ㙥摥㤴㥤晥て㤸㔹扣摣㠹愲㥢㠸愲扦改㐲㤱攰㌵㄰挵扦て㈰㤳㈴㥤攱搹㌷ㄵ〸攷㥡㜶て愰敦昸㠵摦晦挷〳攸㝣㑣ㅣ捡㐶㐳愸敤㌶㍣㌷㑤㠴㠱㉥ㄳ㠱挱㝢㘵㈲㥣㐶㐶㌰㡡ㅦ㤹〸戱て㘴〱〵㕢㥢〸㡣敤㘵ㄸ㠲愹㔰㙢捡慤挱ㄳ搸戵づ晤㘳㈷㜱昱㔶〶㠸攷㐳㘹〵戳昰㐸㕤搷㕤扣㘸晡愶㜳㐰㤵㥦昰㈵㤴㤹扦㡣㥢摣慡ぢ㝢摣戰㘹㡤敡戴㠹慦㈲昱戲敦晡㔳戶㜷㝦ㅤ㤸㡡㔲攴扥ㄷ㐵㔱㜸ぢ㥥ㄲ挱㜳㐳敥㌳晢㕥㍣昱㉦㡦㍤㜵㡣户搵㘲㕡搵敦㐴扥㥦㤰㍤敤〹〴㜵㔳ㄷ㐵昶昳挳㥣搳昸㐴挹㕥慢换ㄹ搳㔷㔶㔰㘰㌸㐹㌶㈲扣ㄴ㘱㐶挴户ㄳ㑣㑣摣㝢㠸㑣捣㜲㠷扢㔳㝤搸愴㕣㠴攵搴挴㤵㑦㉦〹ㅢ㡡㥥㡡慣㑦㙢㔳晦ㅥ㔴搱㥢㥣㐸扢㤵挸㔳㈷㤳㄰摦敤搴㜵㐷愸敢愲㠳っ挳晥㠹㤴㐲晣㠱ㄴ㤲㍥挸昰㐲㠰㤲㔲㘷㤱搱敦〲挸㠸慣㜵㠶㜸改て搸ㄵ〲戲㜹改慦捦㡦㔸戰㡢挰㘲攲㡢敦昷㐴㑢㕢㌴㔱㑤っ搵㉡㥢㘶〹ㄹ㜵㜸㘱挱㔴㔲扡㡣㑣㤲昴挳挸㙤摢ㅤ挵㤷㡣㌸㔱攰㉤㘲㙣摤愱慦慤攴摣敦㌶㜰昳〳㝡愶愰ㄴ㠶扢㤷挵㌸㤰慡ㄸ㕤搴戴ㄴㄵㄱ㡥㐶搹㘶愷愱戸ち㍡换㍤㠰㔳㈹㠲㝦晣㔲㠸昵㤳慤愱昷㜷搶㔰挷戹㠳㔸㈰㝦㘰㝦摤㤴挱搸㜸㉢㌹〶ㄲ㜶㕢慤㡡搱昵昰㜳攸挲㐵攷㠴搱捡慡㘷㜱〴扦ㄲ捥ㅡ搰扡昴㍦愳搷㡡戳捥戳㌷挳搸㙤晡晦㤳㈸搸㔲晦ぢ挶摥ㄴ㈲㍦ㄵ㘷昸愰㌳㝥戲㘵挸㠶㍢〲捦㌶㠲㌷敡㘰㙣愸㉣㐳摥㔱㙥〹ㅦ慦㐶搵㑡㠲挳敦㤵敦扣ㅡ搱散㑢摢㜶愸愷〰㘴㙣㐸晦㌶㐴㔰捦晥敤㜲㉢㌹摤ㄶㅥ㐶挷㝤愷敤慡敦〵㥥ㄵ㑥㉣㈱攸㍢挱㙦捦㉣搸㍣搳攲㥢㥤㐲敤㔶散挴昰愷搱攷捣〲〴昶ㄹㄹ扥㕤戱㐸㐶ㄶ戶ㄷ挹攰㜷㐸㘳愹昰ㄲ戵㐳㜰㡤昵㘰挳慣攳搳搵〵昸㍡㐳ㄶ敤〸㘵ㄷ㜹㥣㍢㙦㘸㜰敢㜰㐷敢ㄳ昰〷挹㝡ㄹ挱㌱戵㠴㠷㍦捤㝤敤摣㠳昶戶昱摡〲戶散捦攷㔶搲㕦〰㑥户昷㤶㜶㤲攱㍢昹㐵㜲挹愸㄰攲搲晥㌱晣摥扥㠳㤶愳㡤㠳捥攳て扡改〸㥢慣挳㝤戶㡤攸昷〵㜴ㄵ搳〴昸㌱捣㌸挳〷㐱㉦ㅦ㔹㔱㝣〳换㈲〳㈰㥦㉢㔴〱㝡㔳昵戳㥢㔱昵搸〳散㠹㈴㜸挶㈰㌹㤶挴搷搰㤰摢ㄵ㉤ㅢ㉣挱㘵ぢ㜵㤶㐰摥㐸㝡㈰㥦ㄳ㍣㑢愸㠹晣ㄵ㍡㌴㈷㘲愳戴昷㐴晥㜲戳㠹〸㕡〱㙡愱改昱挷ㄲ㉤㘲搴㔱㙤㌸〴㉥㠱〷㌰㤶㈸㤳㔱捡㐷ち㥤㐲ㄴ㘳昸㈱㔱㠴昴昷昱敦搷㡥晤敡ㄵ愶摦ㅣㄳ㑡㈲愲慡㝤ㄵ㤴㠸㙡ㄵ㕦㐹慦挲㐷㘹敦㔵㍣扤搹㉡挶㈸㉣㌹ㄳ㈳〴ㄸㄹ㄰ㄵ晣㔲慢㙡㈰挳つ攵㡦戸㐰㠰㥦戶㔹㡣㤹㈸㔱㝤㉦㈳㠳扥摣㜹搵敡ち㌲㐹㕦㥤ㅢ㤱昱㤵㡦㌲㤴㜸㈳㤲㑥㥤㐲攴㤵㉤㐴敡戱攸挴敥搸ㅤ㈱㈴戰㈴㝥㌶摢㔳戶ㄷ晡っ昵㡢㉦㈶㠸㌹㜹㌲昹㠴㑡㡢㠳㑦㈰㡣挸㌴㈵㈱㜱㈳挵ㄷ㤲挶摦㝦愹攵㍢㐵〵ㄲ愸㈷㙡㑣㠲㔳㡤㍦㥦㌴㍥㡣捦戳㔴㥢ㅣ慦ㄲ㌰扤㤶㌴㈶㘱慡挶㑦㈵㡤晦昳昰㠱㘶攳㠴づ愳㤱㜵ㄲ㐹㠶搱慢㡥〱愹㑦戵㐷搱㕣户愸㐸㠷慣愸㤸㈲㔴挵㤰敢㑡㤵づ攳㔶㠸㡦㡦愵攷㜱挹〹㜷㐱㈰㙤愳扦㤹㜰ち㤷㥦收捣搰挴户搰敢㠸㍡晢㠶㝡㘲攷㠲戵攰愳㘰搰㍡ㄵ攰㜰㔵摢㔱㈴〲扢㈰ㅦ敤敦ㄶ摥昹っㅢ戲戵ㅦ㐹戴㑣攳㘵㤲晥戴㠸㡡戰攴挵㘷ㄳ捣收㥥㙣搱㡣昱〴㤰〳㌱〹挸㡣昱㈴㘰ㄴ㤱搹挷㠲㌱昲扦㘲敥捦戲攲㜳〴㑦〱㤴〴㤹㥤㜴㔰昸㍣挰㝥㤸慢昸㥢ㄵ挱㐴㑤㑥慣昹㜲ㅤ㝦〳攳愷㍦㜰㌵昱㔸昲捡㌴㌱ㄹ㕦㘴户㍦〶ㄸ㠰㌷㔷挴愴㔸㌲扥㠴㤲昴慢㈹㍥搴慢扦捣㡡㍦㈱㜸ㅡ愰愴㜳捡摢摥㍢慥慣㑦㐵昶愷攸㉡㥥㈴挰㡦昱㤵㌸挳〷㥤扢昱搱摥愶㌳㑦挶挹㜷晥㠸㝣戶㝤搰㝦㍦㍥搰摦攰愲〷昰昷㐹㜴㘵攷攷戵㡦昴㌷ㄶ㔹㠱㈶扡晡㔹挳㘶扦㠵㜱戸慥㔶㐰㠵㈳㔲戵ㄴ戵㠲㈰搶戹㘰攱攱つ㝣换㔱㔵㈱〴㈹㐱㔵戸㜱挵㌱ㄴㄸ㝦挶愶挴㌱昱㘴晣㌹㥦㠸㕡戵㠹㝦ㄱ㘷昸㈰㠸㔷搵晤㤱戸㝢昲㐲攲㕡㔵搸ㅤ㉦㈴晥㔵挵㙡晡㠵捦㜰㌰㠵㉣㘴摡㜵ㄳ㤱愶㘸攸㙢挸㡣っ㡣㜲㙥て攱㐷扢㈲慡ㄷ㙡ㄷ㉥扣㍥㥡㥦戸㈱晦挹㍦ㅣ㝥收戵㕦晥晡慢慦晥搱搱晦㜸攳搹㘷㕦晤搷慦扥昲挶㡦㔷㡥晥晣㠵ㄷ㝥昶挰㜳慦晣㝡慦昵扣昶搲敢昳捦㍦㍥㜵改昱㐷慤㜳㜷㥥㜸晣㔳㡦㍣㌸戵㜸捤攴挰挰攰攰ㅤ攳扦戸晥〳㘳㑦㍥晡戲昸挹㍦㕤攷ち戵㕣扣愰㝤ㅡ㕣戶㥡挶搷㤱挱㌴㌸攳㜷㜴ㅡ㕣慥摡愸㤵㜸愳㘶㔰㔰㠴㡢㠳ㄳ㔰ㄵ㘶㝢挵搰晦〲扤慡户攰</t>
  </si>
  <si>
    <t>Decisioneering:7.0.0.0</t>
  </si>
  <si>
    <t>ce438e4b-62f8-4170-ad54-19ca9bdc88eb</t>
  </si>
  <si>
    <t>CB_Block_7.0.0.0:1</t>
  </si>
  <si>
    <t>㜸〱敤㕣㕢㙣ㅣ㔷ㄹ摥㌳摥㔹敦慣敤搸㡤㤳戶㈹愵㌵㤴㔲愸㠳ㅢ愷つ愵㐰〸扥㌴㌷㥣搸㡤㥤㤴慢㌶攳摤㌳昱㌴㍢㌳敥捣慣ㄳ㤷㑡慤愰攵㈲㈸㠸慢㈸㤴㡢㉡㠴㠴㠴戸〸〹㈸㈰㈱〴ㄲ〸ㄵ㠹〷㄰㐲攲愱㈰〴て㈰ㄴ㠹ㄷㅥ㤰攰晢捥捣散捥敥㝡挷敥戶〵ㄷ昹㈴晥㝤收摣收㥣昳㕦捦晦㥦㜱㑥攴㜲戹㝦㈳昱㌷㔳㥥㤹敢ㄷ搷㠳㔰㍡ㄳ㌳㕥慤㈶㉢愱敤戹挱挴㤴敦㥢敢㜳㜶㄰昶愱㐱愱㙣愳㍥搰换㠱晤㠰㉣㤶搷愴ㅦ愰㤱㥥换ㄵ㡢㠶㠶㝡づ挲㥦㤱攴挱㘰慦挱㍣挰搲捣昴晣昲㝤ㄸ㜵㌱昴㝣戹㝦散㕣搴昷昰攴攴挴攴挴挱扢づ扥㜶攲挰晥戱㤹㝡㉤慣晢昲戰㉢敢愱㙦搶昶㡦㉤搴㤷㙢㜶攵㉤㜲㝤挹扢㈸摤挳㜲昹挰敤换收ㅤ慦㥢扣攳搰㈱敢慥扢㕥㌷㠸㔷攷㑥捦㑣㉦昸搲ち㥥愷㌱㜵㑥昹㡥㔹㔹戱戹㌶㈹㝤摢扤㌰㌱㌳㡤晦愹昹攳改捥㠹挵ㄵ㈹㐳扥㕡晡搲慤挸挰㐰挷〱㘷㉡〸敡捥㉡㌷捦㜰㡥㘲愹ㄵ㌳〸㜵㘷㐶搶㙡㠶㤳㡣㕡㜴收戱㜷㌵㜳㝤搰㔹㤴㙥㘰㠷昶㥡ㅤ慥ㄷ㥣㈵っ㔴ㅤ㜲捥〶昲㡣改㕥㤰愷㑤㐷敡捥戱扡㕤捤㐷㈹搷㜷㑢㌲㐴㝡㘲㙡昹ㄳ㔳㠱㌳戳㘲晡㙡㐶〱㌷㈶愳敤㔱扦搲摡昶愶敥攳㜲敡敡つㅣ昳收敥敤㔰㜳捥昴ㅢ㉤挷扢户㡣ㄷ摦㍡㠳摢扡户㑦敤㔱㙢㥦㔷㜷敦愳戶戲戵戵ㄸ㠸改㕢敤㈸ㄶ㘳ㄴ〸晡〹㡡〴㐴愰㔱㈲ㄸ㈰ㄸ〴㄰昹㝦㠰㑢搲ㅤ㔹愵㤵㑤慤扣慣㤵㉢㕡戹慡㤵愵㔶戶戴昲〵慤扣愲㤵㙤慤㝣㥦㔶扥㠸㌶㐹㉡昶昷㙢㜱晡敤挷㉡㙦㔸㝢昳挹搹挷摥晥搴晢㔶扦昶㡤ㅦつ敥㐲愳㝢攲㐹捤晡收㈵㤰㕡㤳㡡て㑥ㅣ攰扦捤戹〲㑣㘱ㅤ戲敥戴㈶㈷慢㠷づ㤸户㥢㍡㤷㤵㠱晣ㄶ㐲ㄹ㐱摢㐱敢㕥摢慤㝡㤷ㄴ敥慥㥦㌶〳搹摣戸昱戸㙥摡慢扢搵攰㈵ㅢ㔷㉥㠶㘶㈸慦㙢慦㙢づ搲搱㙤ㄱ㙣㈵〳昵扥ㅢ摡扢㥤㌳㙢㜵㌹㜵搹㡥慡㕦摡㔶敤㉣昸摥㜲昷摡愳扥扣扦㔱摢㌱愳㈹〸戵㌵㌵㜶挷㉡愳慡㘸㕥㘳㌳㉢㕥㈰㕤㌵扤㜱㘷挱慥㕣㤴晥愲愴㐸㤴㔵戵搴扤慣㡡戹㝥㝣摥挵㐲挱慤搵㤷愷㑢慤扢㉦㠷㘰㘶㔹挵㝣㔷愵ㅦ慥㉦㤹换㌵㜹㜵㑢㤳攸㥤愸搸搷㔲㝣搴慢搴㠳ㄹ捦つ㝤慦搶㕡㌳㔵㕤㌳㈱㘹慡愷扣慡捣攷㜳㑡㈸㐰攰昶昵〹㤱扢戵㍢㉦㈸㐴愴㔰㑣㐶扥戶㤵散㈶捥㘰㜵㔸㐵㑤㤲㈶戵㔷㙣㌲ㄸ攷慢㘴㑣〶〷愶搶㐴晤挱㤷扥㙡㤳㘱ㅢ㤸㝢㘱ㅢ㙢摡㘸扣晡扢搷愴ㅢㅥ㌷摤㙡㑤晡㤹摡㑦㜰㐶挶㌰㠰㝥〵〲愱敢敥㔱搵㠹换㘲㕤扦㘴㔷挳㤵挲㡡戴㉦慣㠴㈸㠳㠶㉣ㄶ戹戵ㅤ挹戸ち㐵挶㙥㠲㔱㠰㔲㈹㔷搸挳㐶㠵ㄲ㔲㑥愷㜴捡攰攵ㄶ㐱捥㝥㉤扣㍣㘸ㅤ戵㙢愱㡣㠴昲戰〵㡣㐴㕡㑤愱㙦㠸㈴敡㥢㤵㐸㘱散戱㘶㐰愵愶敤㠶敢㑤扥敤攰㤲㠸㠸㜶㘴挱戶㤳〵ㄴ〵慤昲㈰㠳搷㐰㌴㙤搲㈰扢㜱㡡㠸挸〶ㄹ㥡ㅤ㈳户ㄲㄹ摢㘷挸〸戴㑦ㄳ㈱㕢ㅦ攸㉥㈳㐸散㥤㐴捡㑥㕤昹㜱㐷㥡㙤㘴换㐷搲㙣㉦㌶捥戸㥡攰ㅡ㠲㙢〹昶〱㠸㍦㐳挲㔱捡㈱摦㥡㡣㤷攰搹戸㥥攰愵〰㤰㑦〶㘵㑥㉣慡㘸㐳㙤挵㡥㘴扢㈱搸挹捡㈸㡥㐴ㄱ㉤攳㠶㥤㌹攴㈸㐴挷㔶攷昶搰戵㜹愵㘳㕦搹㥤㌶搳换㈱㐵㘶㌴㑤慦㜵㤳愶改㡤㘰搳ㅥ昵搶㡤攸㙡㡣ㄱ扣っ愰㘴扣㥣㄰捡㠵〶敦搶㉣㝡㥡㤴㉦ち戳㈸㌲㠶㝡㔴昰㌱㈱昳〸㤰㈱攴㍡㡥㉦㍢㌶㌴捤挱㜱敢㐵㙦㐳敦敦捥摦㌱搲摢昴收㡥摥愱扦攸㔹㕡搱㌷㠱扤挴敦扢敡㤸㥢㔱㙤扣㤲攰ㄶ㠰㌶ㅤ挳搳昷戳昵ㄴ㈸戳搸㐹㘱㙥㌷扤㉥捡捡㕤㕡㕦㤵㑡〳つ㕡㑢愶㝦㐱㠶昰㘰㥣㤸㠵㉤散昹扥慣攱㔰㕢㔵〵㍣扦㕣搳㕡ㄸㅣ昵㍤㠷攵㍢㌶㜲昰愲㔰っ昹扣搶㤷㙢戳㤱㌳㙣捤㤴捦㈹㐵㌹搴挱户㜷ㄷㄲ愹㑥慤攴挵㝥搹攷换ㅤ㐹搲㠳㈴㜹㌵戶搵戸ㄵ〰㔲㐲晣愶慢㐴搹捦㘶慦㔱捤㕡㉤㔶㝡昸㌲㑥㈷㙤㍥挴づ㌹㌲㄰㌹㙣愷攱㍦〸㠶㥣㐵摢㘹〸㡢〱㘷㐱晡ㄵ昸ㄶ散㥡㉣㐵㙥㔹㡡㥡ㅤ㔹昱㈲㤱ㄵ㝤㝤ㅤ攷改っ晦㥡愲㤳㌶㈹㤱挹敤㤹㤵ㄹ㘷昱㈶㔱搱つ㐹愱㤲攱ㅡ㙡㐸㈰㔲ㅥ摢敥㠸㤸ㅥ㐴捣㙤搸㌸攳〰挱㈴挱㐱〰晤㤷㤰㌴㕢摤㜸㠶挳晡搷攸搲㉥㤷㜳㐵愲㐱戹〸㥦敥㉡慣づ昱㌵慦㈵戸ㄳ愰捤晣愱〳㌲㠳㄰ㄵ捡㔳㠴愸挲ㄸ搶㌹㕢㕥㈲つ散戲㄰㔸㥡愹〷愱攷㌰戲㌴㘴捤㝡愷扤㜰搶づ㔶ㄱ㠹ㅡ戵攲捣扤㉢搲〵㜵昹戰㝤摡捡扣搵㔵㔹㌵慣㐵慦づ搱㜶㘲㜶㍢ㅣ捣戱ㅤ戰㈵搵搹㕣ㄳ㐸扤㥤㡦㌱㠴挰㑥㉢㝦㉢扤戱㕢昲㝥昳搰㌷摣摣搱㈵㍢慣挹〱㉢㘲㍡收㡢ㄶ㜶ㄱ㤱㠳㙡扦戵戴攲㑢㌹㍢㘴ㅤ昳敤㙡捤㜶㈵㤱〱ㅢ㤳挱扡㌹㜹〱㔱㠲〵㡦㌱㐰捦ㅤ戲㤶㝣搳つ㔶㑤〶ㄴ搷㜷户㍣愹戰㠸㙥㑤摢㙥㠰搷㈸㉣㌲㍦㙣㉤慥㜸㤷㄰戱慤㍢敥㌱㜳㌵搸ㄶ㔸㈱搱㐷㐹愱㐶㘸㐲搳㐴㔱㉢昶㡡ㅦㅥ挸㜳㌹昲㕥㥥㐰攱㉡愷搳㘷㥥愱扤㘹搷挷㌱ㅡ摡改㥣搳㈰愲㐷㡤挲扥㑣㈹㑣㑥㌵敥㘲㥦搷〳㥣㍣㜶昶㐴㌳㌲昷㥣㘲搶㍡扤晣ㄹ㌲㕥㤱㐵㈳㄰㐲ㅦ摤慥㠸㔴㔸㐶捡〱〷〲攳㝣㙡㈷扦㤲愵摡㤰晡㜶㌵戳㐷ㄱ㐹ㅡ戴收捣㘵㔹㐳㍣摡㌱挳㕤搱〳捤㔸挷慣〵㜱摤㡣攷㌸㈶㐹㡢㘴戹㔸㌱㐹挱㔳昵搰㍢㘵扢㠶〵愰攸㉦㉥㌲㉦愳挸扣慣㡡〶慤㌳っつ慡㍣挷昲㉥㤸扥ㅤ慥㌸㜶愵挸〷㠶敦戶〵㑤㠲挹㈹㜹㤳㤴挸㡣戱㌶㙢晥㉣㑣戶㘰〲攸㥥㠰ㅣ攵搶ㄱ晤愰㕣㑤ㄴ昰㑦昴攸㔸㠲㠰㔱㥥㔲攳㡤ㄸ㑤㔷户㈳㈰㜲㔴扡㤲摣挱戸昲㄰㑡㈲㈱㐴慣㘷㤰〸扣㠲㈹㈱㑦ㄷ㜷挱㍡敢摡㈱戰㐷㡣ㅤ戵挳搹〰㈸〷㐰㔶ㅤ㙦慦㔳㔸㑤㜵ㅡ㙦㘸㠵ㅢ㍢慢㕡搴挴つ㥤昵㘹扤昱㡡つ慡㈳㡤㤲㔲㈴㥢㌵㔲㥡㘵㠳㌹㙥㈷㔵㈳㤴攲㑥戴㡤挸㜲㥢㌶昷㥤㔲攴㌹㈸㈶㐵㌳㌹攳㑤㡡㔰㄰攸㡤㜵ㄴ㝤昶搹攴㤱㡡搸搰〶㈸㔱㑦㐵㘵㐳㜱㐸昰〴慥㥤㔴㘵㈹㝥〲㝦敦㡡戳昳昵戰愵挶扣㍣ㅡ搷㑣搵㙡昳㉥慣㠴㡡改㔷户〹㑢㘳㙤㤱㠶㔱摣搹慢昶㡦戶㌷挵㠸㌱ㅢ㌲㉣㤲攱〷〶ㅢ㠲戹㔲ㄱ㔵㕡㘷㐳摣敡㐶㜱㤱㑦愷愴改㉡っ㉣㠶搵㔹戹愶捣戰愶㈵㍦慡㍡㌴㑥㡢㑡㡥ㅡ搶搴㜲〰㤵ㅥ㔲㡥挷㌹挵攰㠶㜵㠶㙥㈹㕣㘲㠰搸㡤㜳ぢ㤵㄰愱摤挶〰㍣ㄹ㙣ㅦ散㘰㐷愲搰〹慤㌳㑡搰㐲〶攱戶㉥㠲扣搳㈳㐶㈱㐸㉤㤵晥㝥㐴㝣昶㜱愶慦ㅥ挹㈵㤹㤸㠹ㄸ敥捡戰ㅥ㠰摣㜴㘴㤲㕣㌴㥡〴捣㈳挹愶㠴搶㘰㔲㐶ㄳ㘳㠸㈶㥦ㅦ攲ㄶて㘳㔹挳㘴㥢ㅡ敥戹㠵㌶戴㘹㙤㝤㤷㜵挲慤搴敡㔵愹㔴㜱㈲慢㤵㐶摥ㄶ昸㔲㔷〰㈳㙥捡搸㤷㜸㔳㑥攰㈸挵㈵ㄳ㐹扤摢摤挶ㄱ㜴㔷㐲づ㘳㐴慡㡦〱挸っ户㥣ち㠸㜵摣㔳愰㝤戸扢㜹㠱㐱㕤㥥㠳㐸敢㈸愲㉣㥢挳㝤扣㐶ㄴ㔹㜱㕢慡搹㥣㌷攷搱㘶㑦ㄵㅤ户愳愲㙤㠱㈳慣㌳ㄲ㜸㠵〲㡣㤱ㅥ戹㠳㠳攴慥挴搱摤㉢て愹挷摣ㄵ愰㐲㘱㐰㌰挶换㔳㔰づ扢ち㐶愲挱慤㌵慤㙥挱攸㉦㉤㙦㘳ち㐰㌰っ㑣㠳ㄶ㉤㈳〳㘷〶昹捤つ㥣ㅢ搱㉡㈳㐲㥡づ愶㌲㐶㌹ち㠷㍤㤰〶㙥攲㐱㝡挹㠳ㄲち昷愸㡢㘱挹摤挴㜱〷㐷㈰捦扦扡慤㜰挱っ㜱晤挵摤搷㔶㍣㔵慤搲摣㠵㝦㙥㕢㘰ㄵ㔷㌷㈲㜳㜴㑦摢愵㉣戵㈶摡㜷㌷戵㔵挴㤷〵て捥㑥ㅣ㌷挳捡捡㘲戸ㅥ㕤摣敡㤵㈴昴ㅦ挲ㅦ戱攱摢㘹㌳攷㕤㕥㐴㕤攳摥㤷㉥扡摥㈵㔷捤㑢て㜸敢てㄴ㠲㉢㤴晤㥣㘴㈹昷㙦晣㔳㐹换改㍦挰㠸㕢㤹㌶〷㘸㍡㐸㌸㡥㑡㤱㌴ㄸ㐳㍥㠳㑥㘰扢㌷㙥つ㤰㑥昶戴搱㠹ㄲ〴㍢㠴攲㕥㜸摥〸㐵㝣ㅦ㘸㈵戱㐴㐷㜲散昹㔷挰晡攲㈹㤴㄰攱㜸㡥挵㠸晥㌲攴㌲㔰愷〴㜹㝣挵㠳ㄷ㐲晥㝦戰㤴㜰昳㠶散昴㕦㘰㘶昱扤㜶ㄴ摤㐰ㄴ㝤户〳㐵㠲搷㐰ㄴ晦㥥㐴㈶㐹㍡挳戳捦㉡㄰捥㌵敤ㅣ㐰㕦昰ぢ扦晦挳〳攸㕣㑣ㅣ捡㐶㐳愸敤㘶㍣㌷㑣㠴扥づㄳ㠱挱㝢㘵㈲㥣㐲㐶㌰㡡ㅦ㤹〸戱て㘴ㅥ〵㥢㥢〸㡣敤㘵ㄸ㠲愹㔰㙢捡慤挱ㄳ搸搵づ晤㘳挷㜱昱㔶〶㠸攷㐳㘹〵㌳昰㐸㕤搳㔹扣㘰晡愶戳㑦㤵ㅦ昳㈵㤴㤹扦㠴㥢摣慡ぢ㝢㕣户㘱㡤敡戴㠱慦㈲昱戲敦昸㔳戶㜶㝦ㅤ㤸㡡㔲攴扥ㄷ㐵㔱㜸づ㥥ㄲ挱㜳㐳敥摤㝢扥㝥散てて㍣㜲㠴户搵㘲㕡搵㙦㐵扥㤷㤰㍤敤〹〴㜵㔳ㄷ㐵昶昲挳㥣㔳昸㐴挹㕥慤挹㘹搳㔷㔶㔰㘰㌸㐹㌶㈲扣ㄴ㘱㐶挴户ㅤ㑣㑣摣㝢㠸㑣捣㠹㌶㜷愷晡戰㐹戹〸㈷㔲ㄳ㔷㍥扤㈴㙣㈸扡㉡戲ㅥ慤㑤晤㥢㔰㐵捦㜲㈲慤㔶㈲㑦㥤㑣㐲㝣愳㕤搷ㅤ愲慥㡢づ㌲っ晢㈷㔲ち昱〷㔲㐸晡㈰挳ぢ〱㑡㑡㥤㐱㐶扦つ㈰㈳戲搶ㅥ攲愵㍦㘰㐷〸挸挶愵扦ㅥ㍦㘲挱㉥〲㡢㠹㉦扥搷ㄳ㉤㙤搱㐴㌵㌱㔴慢㙣㥡㐵㘴搴攱㠵〵㤳㐹改ㄲ㌲㐹搲て㈲户㘵㜷ㄴ㕦㌲攴㐴㠱户㠸戱㜵㠷扥戶㤲㜳户㕢挷捤て攸㤹㠲㔲ㄸ敥㙥ㄶ攳㐰慡㘲㜴㔱搳㔲㔴㐴㌸ㅣ㘵ㅢ㥤〶攲㉡攸㉣㜷ㅦ㑥愵〸晥昱㑢㈱搶㡦㌷㠷摥摢㕥㐳ㅤ攷昶㘳㠱晣㠱晤㜵㐳〶㘳攳慤攴ㄸ㐸搸㉤戵㉡㐶搷挳捦愲ぢㄷ㥤ㄳ㐶㌳慢㥥挵㈱晣㑡㌸慢㑦敢搰晦㡣㕥㉢捥㍡挷摥っ㘳户攸晦户愲㘰㔳晤㉦ㄸ㝢㔳㠸㝣㕢㥣攱㠳捥昸挹愶㈱ㅢ敥〸㍣摢〸摥愸㠳戱愱戲っ㜹㐷戹㐵㝣扣ㅡ㔵㉢〹づ扦㔷扥晤㙡㐴愳㉦㙤摢㠱慥〲㤰戱㈱晤㉢㄰㐱㕤晢户捡慤攴㜴㕢㜸〷㍡敥㌹㘵㔷㝣㉦昰慣㜰㙣ㄱ㐱摦㌱㝥㝢㘶挱收㤹ㄲ㕦㙥ㄷ㙡㌷㘱㈷〶摦㠵㍥愷攷㈱戰㑦换昰昹㡡㐵㌲戲戰戵㐸〶扦㐳ㅡ㐹㠵㤷愸ㅤ㠲慢慣㝢敡㘶つ㥦慥捥挳搷ㄹ戲㘸㕢㈸扢挸攳摣㝥㐳㠳㕢㠷㍢㕡㙦㠱㍦㐸搶㈶㄰ㅣ㔳㑢㜸挷扢戸慦敤㝢搰摡㌶㕥㕢挰㤶扤昹摣㑡晡㤳挰改搶摥搲㑡㌲㝣㈷扦㐸㉥ㄹ㘵㐲㕣摡㍦㠲摦㕢㜷搰㜲戴㔱搰㜹晣㐱㌷ㅤ㘱攳㌵戸捦戶㄰晤㍥㡦慥㘲㡡〰㍦㠶ㄹ㘷昸㈰攸攵㈳㉢㡡㉦㘰㔹㘴〰攴㜳㠵ち㐰㜷慡㝥㘲㈳慡ㅥ㌹挹㥥㐸㠲㘷っ㤲㘳㐹㝣づつ戹㕤搱戲挱ㄲ㕣戶㔰㘷〹攴㡤愴〷昲㌹挱戳㠴㥡挸㘷搰愱㌱ㄱㅢ愵摤㈷昲改㡤㈶㈲㘸〵愸㠵愶挷ㅦ㐹戴㠸㔱㐳戵攱㄰戸〴ㅥ挰㐸愲㑣㠶㈹ㅦ㈹㜴ち㔱㡣攱㈹愲〸改㔷昱敦㘷㡥晣昲㘹愶扦ㅤㄱ㑡㈲愲慡㜵ㄵ㤴㠸㙡ㄵㅦ㑤慦挲㐷㘹昷㔵㍣戶搱㉡㐶㈸㉣㌹ㄳ㈳〴ㄸ敡ㄳ㘵晣㔲慢慡㈳挳つ攵㡦㌸㑦㠰㥦㤶㔹㡣㤸㈸㔱㝤㉦㈱㠳扥摣㜹搵敡㌲㌲㐹㕦㥤ㅢ㤱昱㤵㡦㌲㤴㜸㈳㤲㑥㥤㐲攴㤵㉤㐴敡戱攸挴敥搸㙤㈱㈴戰㈴㝥㌶摢㔵戶ㄷ㝡っ昵㡢昷㈷㠸㌹㝥㍣昹㠴㑡㡢㠳㑦㈰㡣挸㌴㈵㈱㜱㈳挵晢㤲挶摦晡㑥搳㜷㡡ち㈴㔰㑦搴㤸〴愷ㅡ㍦㥡㌴㍥㠸捦戳㔴㥢ㅣ慦ㄲ㌰㍤㤳㌴㈶㘱慡挶㡦㈴㡤晦㝡㜰㕦愳㜱㐲㠷搱挸㍡㠹㈴挳攸㔵挷㠰搴愷摡挳㘸慥㕢㔴愴〳㔶㔴㑣ㄱ慡㘲挸㌵愵㑡〷㜱㉢挴挷挷搲㜳戸攴㠴扢㈰㤰戶搱摦㑣㌸㠱换㑦戳㘶㘸攲㕢攸㌵㐴㥤㝤㐳㍤戱㜳挱㥡昷㔱搰㙦㥤〸㜰戸慡㙥㉢ㄲ㠱㕤㤰㡦昶㜷ㄳ敦㝣㠶つ搹摣㡦㈴㕡愶昱㌲㐹㙦㕡㐴㐵㔸昲攲㍤〹㘶㜳て㌷㘹挶㜸〸挸㠱㤸〴㘴挶㜸ㄸ㌰㡡挸散㘱挱〸昹㕦㌱昷㝢㔸昱㕥㠲㐷〰㑡㠲捣㑥㍡㈸㍣ち戰ㄷ收㉡晥㘶㐵㌰㔶㤵㘳慢扥㕣挳摦挰昸挹户㕤㑤㍣㤰扣㌲㑤㑣挶晢搹敤〳〰㝤昰收㡡㤸ㄴ㑢挶〷㔱㤲㝥㌵挵㠷㝡昵㠷㔸昱㘱㠲挷〰㑡㍡愷扣攵扤攳捡㝡㔴㘴ㅦ㐱㔷昱㌰〱㝥㡣㡦挶ㄹ㍥攸摣㡤㌷㜴㌷㥤㜹㌲㑥扥昳㐷攴戳攵㠳晥扢昱㠱晥㍡ㄷ摤㠷扦㑦愲㉢㍢㍦慦扤扥户戱挸ち㌴搱搵捦㉡㌶晢㌹㡣挳㜵㌵〳㉡ㅣ㤱慡愵愸ㄵ〴戱捥〵ぢて㙦攰㕢づ慢ち㈱㐸〹慡挲㡤㉢㡥愰挰昸〴㥢ㄲ挷挴㤳昱㐹㍥ㄱ戵㙡ㄳ㍦ㄵ㘷昸㈰㠸㔷搵晤扥戸㝢昲㐲攲㕡㔵搸㙤㉦㈴晥㔵挵㑡晡㠵㡦㜳㌰㠵㉣㘴㕡㜵ㄳ㤱愶㘸攸㜳挸っ昵つ㜳㙥昷攲㐷扢㉣㉡攷慢攷捦晦㜳㌸㍦㜶㕤晥慤㙦ㅥ㝣晣㤹㕦晣昱攳扦㝥攷攱扦晣敢㠹㈷㝥晤愷㡦㍦晤慦ㅦ㉥ㅦ晥搹㤳㑦晥昴攴ㄷ㥦晥攳㙥敢㑢摡㜷晥㌹昷愵〷㈷㉦㍥㜸扦㜵昶搶㘳て扥敤扥㝢㈶ㄷ慥ㅡ敦敢敢敦扦㘵昴攷搷扥㙡攴攱晢扦㈷㝥晣扢㙢㕣愱㤶㡢ㄷ戴㑥㠳换㔶搳昸㍣㌲㤸〶㘷晣㠲㑥㠳换㔵ㅢ戵ㅣ㙦搴㌴ち㡡㜰㜱㜰〲慡挲㙣慤ㄸ昸て㡥㌷戶愱</t>
  </si>
  <si>
    <t>Costo de No Producir</t>
  </si>
  <si>
    <t>Estadísticas</t>
  </si>
  <si>
    <t>Pruebas</t>
  </si>
  <si>
    <t>Caso base</t>
  </si>
  <si>
    <t>Media</t>
  </si>
  <si>
    <t>Mediana</t>
  </si>
  <si>
    <t>Modo</t>
  </si>
  <si>
    <t>Desviación estándar</t>
  </si>
  <si>
    <t>Varianza</t>
  </si>
  <si>
    <t>Sesgo</t>
  </si>
  <si>
    <t>Curtosis</t>
  </si>
  <si>
    <t>Coeficiente de variabilidad</t>
  </si>
  <si>
    <t>Mínimo</t>
  </si>
  <si>
    <t>Máximo</t>
  </si>
  <si>
    <t>Ancho de rango</t>
  </si>
  <si>
    <t>Error estándar medio</t>
  </si>
  <si>
    <t>---</t>
  </si>
  <si>
    <t>Costos del Mantenimiento No Programado. 20 % de Incremento</t>
  </si>
  <si>
    <t>Nùmero de fallas del Sistema</t>
  </si>
  <si>
    <t>Tiempo de reparar</t>
  </si>
  <si>
    <t>Nro. Hb x Mantenimiento</t>
  </si>
  <si>
    <t>Bs. H -hb Mantenimiento</t>
  </si>
  <si>
    <t>Bs en repuestos no programados al año.</t>
  </si>
  <si>
    <t>Costo de no producir por TM/Hr</t>
  </si>
  <si>
    <t>COSTO DE MANTENIMIENTO NO PROGRAMADO</t>
  </si>
  <si>
    <t>Nùmero de Fallas del Sistema</t>
  </si>
  <si>
    <t>Costo de Mantenimiento No Programado</t>
  </si>
  <si>
    <t>Costo Por Indisponibilidad de Mantenimiento</t>
  </si>
  <si>
    <t>Costo de Mantenimiento Programado</t>
  </si>
  <si>
    <t>Costo de Mantenimiento  No Programado</t>
  </si>
  <si>
    <t>COSTO POR INDISPONIBILIDAD DE MANTTO.</t>
  </si>
  <si>
    <t xml:space="preserve">Año2 </t>
  </si>
  <si>
    <t>Año3</t>
  </si>
  <si>
    <t>Año4</t>
  </si>
  <si>
    <t>Año5</t>
  </si>
  <si>
    <t>Año6</t>
  </si>
  <si>
    <t>Año7</t>
  </si>
  <si>
    <t>Total</t>
  </si>
  <si>
    <t>Distribuciòn Weibull</t>
  </si>
  <si>
    <t>Año8</t>
  </si>
  <si>
    <t>Año9</t>
  </si>
  <si>
    <t>Año10</t>
  </si>
  <si>
    <t>Año11</t>
  </si>
  <si>
    <t>Año12</t>
  </si>
  <si>
    <t>Año13</t>
  </si>
  <si>
    <t>Año14</t>
  </si>
  <si>
    <t>Año15</t>
  </si>
  <si>
    <t>INCREMENTO DE INFLACION</t>
  </si>
  <si>
    <t>Tasa minima</t>
  </si>
  <si>
    <t>Tasa Media</t>
  </si>
  <si>
    <t>Tasa Màxima</t>
  </si>
  <si>
    <t>Tasa de Inflaciòn</t>
  </si>
  <si>
    <t>Factor</t>
  </si>
  <si>
    <t>Costos de Operaciòn</t>
  </si>
  <si>
    <t>Costo de Electricidad</t>
  </si>
  <si>
    <t>COSTOS DE OPERACIÒN</t>
  </si>
  <si>
    <t>Año2</t>
  </si>
  <si>
    <t>Costos de Inventarios</t>
  </si>
  <si>
    <t>Producciòn</t>
  </si>
  <si>
    <t>Precio de Venta</t>
  </si>
  <si>
    <t>INGRESOS POR VENTAS</t>
  </si>
  <si>
    <t>Ingresos por Ventas</t>
  </si>
  <si>
    <t>Precio de Ventas</t>
  </si>
  <si>
    <t>TOTAL DE  INGRESOS POR VENTAS</t>
  </si>
  <si>
    <t>Precio Mìnimo</t>
  </si>
  <si>
    <t>Precio Medio</t>
  </si>
  <si>
    <t>Precio Màximo</t>
  </si>
  <si>
    <t>㜸〱敤㝣〹㜸㕣挵㤵㙥㔷㑢㝤愵㙡㐹㔶摢挶㙣㈶㈰挰づ㡢㡣愲㤶㕡ㅢ㘰㙣㔹昲㠶㙤㙣㉣搹っ慢戸摤㝤摢㙥摣㡢攸㙥搹㌲㘱晢㐸〸㤹㄰㤸ㄷ㤳攴戱㘵㠶㈵〹㈴ㄹ㈰㐰挸㈴㘱ㅢ挲扥㘵㐲㍥㕥㐲ㄲ㤲㄰㤲㐷摥ぢ㝣㌳挰㘴ㄲ扥㜹㤰扣晦㍦昷摥敥摢㥢㙣ㅣ昸㥥扦敦捤㤵晡昴愹㔳愷㑥㔵㥤㜳慡敥愹慡㝢摢愷㝣㍥摦㕦㜰昱㥢㔷㈳㤱㐳挶㜶收ぢ㔶扡㙢㈴㥢㑡㔹戱㐲㌲㥢挹㜷つ攷㜲收捥戵挹㝣愱〱っ挶㐴ㄲ昹昹挰㐴㍥㜹㠱搵㍣戱摤捡攵挱ㄴ昰昹㥡㥢戵ㅦ昹捤捥㈷攴㈶㌴㑢改㐶〲㜰昹戴㐱搰㐴㐰㔶慤〹㠲〰慤㉤〰攳㈳换搶㐷捦㐳挵㘳㠵㙣捥㕡搴戱搹ㄶ扦㌸ㅣ敥ち㜷昵っ昵昴㜷㜵㉦敡ㄸ㤹㑡ㄵ愶㜲搶攲㡣㌵㔵挸㤹愹㐵ㅤㅢ愶愲愹㘴㙣㡤戵㜳㍣扢捤捡㉣戶愲摤扤㔱㌳㌲ㄸ㡥昴昵㈵㠶㠶〶㕢㕢㈱昹㤴㤱㘵ㅢ㜲㔶㈲晦㐱挹㙣愳捣昵㈳换扡㑥戱ちㅦ㤴捣㔹㤰〹㤱愳搹戴㤹捣㝣㐰㐲〳㔴㝦摦愸ㄵ㑢搲㑥㤶㤵㑢㘶戶㜴愱搹㘵㡡㐶㙡愰㙢㌸㥦㥦㑡㑦搲攴㈳㔶㉡戵搱㑡㠸㝤搲愳昹挲〶㌳㤷捥户愶愹㍦㉢㘷㘵㘲㔶㝥㔶㝡昹㜴捣㑡㌹㡣昹收昴㘶㌳㜷㡡㤹戶ㅡ㠹戴愷㙤ㅢ慥㡥㕢㤹㐲戲戰戳㉤扤㈹㙦㙤㌴㌳㕢㉣戲〴搲㉢愷㤲㜱搵搸㠸㝦㕦挳㔱戵㕡㈶㠶㐲㝢搲㈳㕢捤㕣㐱㔲㌴㘱戸ㄶ慦挷㕤愴ㄷ㘵敤愲㑢㜵㔴㤴愲捤挶㤲改㌵㔶㉥㘳愵㔸〹㉤搹㔹挱㈴ち戲敤㔰搴㤴摢ㅤ㕡㐹戵㌸攳㠴㝤㘱㉤㐶㍢㐰搷㜸㉥㠹㙥㑥愵捣摣愲㜵挹捣攲㜰㜷捦㔰㘴搱摡攴㌶㉢㤵戴昲㠵挵攱摥愱愱㥥㐵敢捣改挵攱挱㥥㠱ㅥㅤ㐲ㄹ㍤㥢愵攷〰ㅣ戶㈱㤷㡤㑦挵㘲挹㐷敦挹㜴㡣㈶昳改㘴〶挲捤づ戳㘳㉡搳ㄱ敥㕥愸攷㤲㝤㍦〰搵昸㍡挶㙤㘵ㄳ晣ㄳ愶㝦㈲敡㥦㠸昹㈷攲晥〹换㍦㤱昰㑦㙣昱㑦㙣昵㑦㈴晤ㄳ攷昹㈷戶愱愴㝢㌵㌷㌵昹㥤敢昴㉦㕤㜱敤㌶敢戱㜵㤷改挲㑦㜶㕤晤昵㍢ㄵ㠷慡㡣昴晤㠱㉣慡攸㔲㜷㔷㜷戸扢摦搳㈷㄰晡愴㑢摤㕤㘱㝤〰㑡攸〳〱㡣㠳〰づ㕤㥤㠹攵慣㌴㥣㈰摢㌱㥣㤹㌲㔳ㅤ㜱慢㘳㜵㈶㤱㌲愵㡦晡㘰㜲捦〷㔰敡户攸て晢愴㕢㥥搸戶散戳㥦㔹㝢晢㉤㉦昸慥㜸攸ㅢ㉤〱㑥ㄹ扤戵㡣㔳㘹昷ㄵ㤸㉦㘲㘶扥攰戸㈴㈷㤸て搶㘳㜷敦戰㉢㜲戱て摦㘱㔱挹〷攲戰晡㈳搴晥愱〰挶㘱〰㜳㔶㘷戶攴慣㝣㌶摦㌱㤹捤㘱摡捤ㄴ㑣摤㐱㡥挳〱㤴晡愵㘳㥦㉦散㝦敦摦捦㝡收戲㜵て慡㍦㉤ㅡ昸晡戹挷㈸捥收攲㉣㐷〲愹昴晦摥扥晥晥ㅥ㡦慦昴昶て昶搹捥搲㍢搸ㅦ敥搶ぢ㔸挱㐲〰攳愳〰敤ㄸ攸戱㘴㤶㑥㘲搷㝦ㄴ戳㡦〶㔰敡㈷㑥晤昷っㅤ㜷挹ㄹ愷摦扡敥摡搹㍦㝥攳㤶㘷㡦晣て㐵㍢换㙤攵㔸㌲㜷〲ㄸ㡢〰昶ㅢ挹收攱㜵㄰㜵㑡戶挳ㅥ㔷挹㥣㍥㡥㍣㕤〰㑡扤攰〸㝣晤攲ㄳ扢㌶晤昶攱攱㑢㥦㝤㘴捤㔷㥦㙣㜹㐰㜱搲ㄳ㠱摤㘴づ〳ㄸ㍤〰ぢ㡡〲搳㘶愶㘰㘵㤲改愴昸㌵挴㑦收戲㕢㜲㘶摡㡣㘷㜵㉦换㐴〰㤴㝡搶愹㈰ㄶ㘸㝤慡晢挴摢㐶㙥ち摦晡摤ㄷ㑦㜹㍡愲㜸挳㤳ち晡挹㍣〰㘰っ〲捣ㄹ㌷昳㘶挵〰ㄹ㈲挷昱〰㑡㍤敥㠸㝢攳攱扢㉦㜹晡搵慦慣戹昴挶扢挶ㅥ㝤慦户㔹昱搶㈹〶㌸ㄱ挸㌱愷㔹挹攸㔴㉡戵㘸㙤㌶㘶㜲㈶㕦摣扢㘸㉣㘶愶慣挵扤晤㕤㤱愱㐵㘳㕢捤㐹㙢㜱㜷搷㘰㥦㕥㑣搹㈷〱ㄸ㑢〰昶挷ㄴ㙦挶捤扣愳㉥扢㍦㘶㕥㉦㈵搷㌰㠰㔲て㌹㉤戸㙦晦㍢㔷㍦晢搸㘱敢慦戹昱愶晥捣㤹㉦戴戶㡥㈰晢㔴㘷㍡ㅣ捤㤹㍢㜰㠳㈹摤扢㝡扡㌰㐱散挹㑤ㅢ昷散㐴㕦㘲㈰ㄱづ挷晢扡捤㕥㌳挰挹㜱㑦敦づ攴㙤㑤㥣㤶捣挴戳㍢攴㜶㜱挸㌲㌳㙦㤵〶㘳愷㤳户㉣㍢㤵㠹攷攷搷捥ㅣ㉢㤸〵敢攰捡扣㤲㤰慡㘲㘳戸㤹㕡㜹愹敦搰捡㘲㥢捤搴㤴㌵㍣㥤戴戳㍦㔲㤱㡤㕢㘹㌶㕡㍦㜷㐵捥㍡扦㤸㕢搵愲㘱㠴㘵摢㐵㜶㔵㉦敤㉣扢㕤ㅤ㈳㕢戳㜹㉢㈳捤敢㑣㙦㐸挶戶㔹戹㌱㡢㐱㥤ㄵ㤷慥捥㘳㤶㜳㍦敦㕣㥦㐱㐷㜱㠷㡥ㅦ攱愵㈶㤶㑦挳搷攳㔶ㅣ敤㥤戴㜲㠵㥤攳㘶㌴㘵敤㕦挶㘲搷㠹㡣㠳捡挸㉢戲戱愹晣㐸㌶㔳挸㘵㔳攵㌹挳昱敤㈶㘲㠸昸扡㙣摣㐲〸搰挸换愷㝣つつ㑡昹㡥慤㌵搵㔳㙥扥㑢っ攱㌱㌱㈳㠲〳换摤慥㙢㈳㝡㠷㕥愴㉣晡愴㝦挱㙥㠴㠹㕣㡡㌹愶㍥愳愷㑦㡣㠰挹㝤㜴㝤㙥㘹㘳搱㜲ㅦ㉥戳摦㍦搷改晤昲敤㤸㡡㔶㤹㤹㜸捡捡捤ㄸ扦㉢戶㐸㡦〲〴敥挷㘸慥慢㍤㐶〰㙡㕡敤っ散㐸挶ぢ㕢㡤慤㔶㜲换搶〲㘸㠸昱㥢㥢愹摡扢㥣捦㘳〸昲㝦挳㘵㠳㕥㐱戰㤲㘰ㄵ㐰㌰攸㌳㔶攳摢㘷〴昵挹㜶㍡挰㌸攷晤㐷㜰㕣㐵㘸㠹ㄸㄱ摥攷〳㘹摣收昳つつ戵㝡戹捡捣㙦㉤搰㍤㘷捣㘴慣愶搷㄰慣〵〸㌰愴摡㙤㠰挸搰慥㤱㜱㜰㕢㝡搴㑡㤸㔸㝤挸攸㔶㘶㈰㙤〷戴愳㔶㍥愶ㄹ昹慥挶㔸㤹㌶㠰㘱昰户愶改晤搶㜴㘱搴㉣㤸㑤㘹㑣戰戰㤲〶㔳愷㤴戲㌱㤶㙣ㄳ㥡㕢㍡攸愴㈰㈱㈴愸㐷㑡㡢㄰㙣㐹ㄸ㌸ㄸ㉦扥〶〷捥摣〹戶ㅤ㥤㌰㉡ㅤ扤㍣ㄶ㐶㠸ㅥ㕦㘹㘵挶㜷㑥㕡㜹戲㌷ㅢ㌳慡戲㜲㜸㔱搸晡㔸㜴㔳㈱㤹捡㜷愱愵㉢㜳搹愹挹て㔲づ㘵改㜵〰敥ㄵ戸〷㕥扣攷㝤愲愳㌶㙤愷㙤㈶㈶㝣捤㤴㈶慥换搸㕢搳㕢㈱散㉦昸㤲㑢㥦㡡慦愰㥥㈱㉦挰㐸晣晤慣ㅢ㜸搳㙦㑤㐳㐳攳㌹㑢㔶㐲捤㤲㠰戶摢搲愷㘵㜳摢愲搹散㌶晡搳㉣㐹攵户㕡㔶㐱㔶ㄷ捥㙡㑡㔶㑤㑡㌵㌴㤴挵晤㥥㘵〸搷㈵挶㈶㠰搰㜸㌶㡥㐰㉥挵㑦㌲㥡换收㡤捤愰㌶㘰愹㘳㥣〶攴㤸攱捣愳㌷愵戰ㅣ捣㌳摣ㄸ戳㌲昹㘴㌴㤹挲㑡㈳摥搵戱㝥搲㕥㝥昴㜴㑤愷昲搳敡㜶㘸㠴㘱昹㥡慢㐷㝥昰㑥㜴㜲昸㡥昱㠳㥥戹攱攵㑦扦慥㙥㜳㌲慡ㄶて㕣〱昰㙥慣捦〰㔰㕦〱ㅢ㘷ㅡ攰攵㤷㍥ぢ㘹㝤㌶挱㌹〰㤸㉦挴〲㤸㉥捥戵㤳㡡慢〸㑥ㄹ摡㈴㠸〲㈸慥ㄷ㘴つㄴ〳攲㕥敡㐶挸愷ㅦ㠸㉤戹散愸戶攵ㄶ㔰㠳㝡㠶㍣挵㔵〸敤愹愹㍦㑤㜵㘹慡㑡敤㠲攰㥡ち昸㥣㤳㔱戵㘰㘱㔸㍤㐳搸㔲戶㐶㘰㡤㘵㘱㑢㙢㘲㐵㌲㔵戰㜲㜲㘷㙡㑦攰换㕥戶㑢扡㡤㜷攳㥣ㄹ戳ㄷ挴晢㈵㐶㜰㐳挶㍥㐱㘱㘷㈹㐴愹ち〸散晢攵㝦㠵㍤晢㕣搸㈳㐱㑦㔹攸㌳㐳㔸〱愷愹〸㝣㘶㘶昶㌸ㄱ敦昸㌵㈷㈹㜱愹㉥㐸㉥㜷㌲昲㔷捥愸戲ㄹ㔲攴昷㍡㈱戹扢敢㠷㐳㜴昶㙡㈷㘵愱扡愱挷㝦〵㙥戵㌶㕥敤挰㙤ㄲ㡡搳攷ㄳ攴〸昲〴っ换搴㤵㤸㡣㌸捤挶㤱攰愷ㄴ㤶㙤㈷捦づ㠲㘹〰捦㌴㝢〱㤲挶挷〱收挹㕡㍢㈳㑢捦挹㥣戵ㅤ昷㠵㐷敦捤〴㝤㡡㕢〳㌲〱㕦〸㐴㕦〴搰㝡㌱挰㈹慢慣ㄴ㤶〲ㅦ搴㍥㙡愰〳㌲㘷づ㕥攰㐵扣つ敦㥦ㅥ摢㤹㠹㙤捤㘵㌳搸㜸㘶㑣㌵ㅣ挳㐶㘴㕥㤹㐶㝡㙤㜶㘴慡㘰愴㔷㈵昱搵㥡摥㘸㑤㕡㘶㘱〴㑢㍤〴㙣㙢戱㈵㈴攱搸敡昸昴晦换㜰捤挷㤸ㅡ慢攸㔲挴愶㉡挷戰ㅤ㌸㌹敡敤ㅡ捤㘲㔳摢㤲慤㜷慡摤㌰㄰㝡敦㠳昱㤸㑦㕦㠲搶晤挳㕢㕦㍦㘱攱㤷敥晡㡢昳㝤〹㝣㔱㉥㝤ㄸ㌲慢敦挷㤷㠱ㅡ㥣㈹㑦ㅤづ㡥攲晤搸戸〲愹〶戸㠱㝤㑦摥〱搱㌵敦挹摢㥤㡣慡㑤慡〵㈸㉦㐱挹㤵㐰㔴〱㙣戵㠳㤲慢㤰慤慦㈶昸㍢〰捦㘸昹㥣㥤㔴ぢ昱㉤㘳㘲ㄷ㤹慥〱㔰㐷〱㐸㔰昲㜹㈰敥愵戶愱㡥㘲㔰挲捤慤㙡㈵㕣ぢ㙡㔰捦㤰愷戸昵㔵㔴㠲㈷㈸㌱敢㈹攰㕣㈷愳㙡㤷㡣㥢㘳っ㑣昴捤〴户㄰摣㑡昰㘵㠲慦〰愸㌳ㅣ愵㕣㠵〵搷㈸〸愵㈹攴㌶昲摣㑥昰㌵〰㡦㔲扥㠱愴昱㡦〰㜵愷㤰㑥㘴㡡扡敥〰愲敦〴㔰挷〱㜴攰攳搳㕣㐳搶昵㥢㐵攴愸㡡挹敦〱㌵愸㘷挸㔳摣摣㉢愹㡣㝥㘳晢捣捡㝡㉡㕢攱㘴㔴敤〳㜶愳慣愸散㝥ち㜹㠰攰㐱㠲㠷〸ㅥ〶㔰㑢ㅤ㤵㜱㝥晣ㄴ㍥㈵㤵㍤㐲㥥敦ㄳ㍣ち攰㔱搹攳㐸ㅡ㑦〰㠴挶㤳㤳戲㍤戹㈵昷攸捤㠹㘴㉣ㅢ㔴㉡っ扡㘸敢㐹㈰晡㈹〰搵ぢ搰㠱㡦㑦㍦つ㔰㔷㕢㍤攴愸搲搶㜳愰〶昵っ㜹㉡〲㡥㕡摡㍡慥㥥戶ㄶ㌹ㄹ㔵㥢㥡摣换ㄴ㙤晤て㌶攵挷〴㍦㈱㜸㠹攰愷〰敡愳㡥戶摥㔰㍥ㅦ昳㑢摡晡㌹㜹㕥㈶昸〵㠰㐷㕢扦㐲搲㜸〵愰慥㠳つ㈰㔳㔴昶㙢㈰晡㔵〰挵㍤搳づ㝣㝣晡㌷〰㜵㔵㌶㐸㡥㉡㤵扤〶㙡㔰捦㤰愷戸ㅢ㕢㑢㘵㜳敢愹㙣㡥㤳㔱戵㜱扢ㄸ㤲㘴㔲晡㌷㈰㉡攴愸㠷收攲愷愴㥥户㤰搲㙦ㄳ晣㍢㠰㐷㍤晦㘱㈷搵㐹昸ㄶ㈵晣㤱㑣㝦〲㔰㑢〱㘴㔲㝡〷㠸㝢愹㈶搴㔱㥣㤴㤶㠰㕣慤㠰㜷㐱つ敡ㄹ昲搴㌰㌸㑡ち搸㑣㈹愷〱愸昷晥㕣㘷㔶㝥搷挹愸摣㌷づ㜰㥡㜹ㅦ晢㝤㉤慣㉡戱㌹㘹敤攰〶挵慣〴捥ㄴ㐷愶戰挹㉦扢㈹㙤㠹搱散㈹搹〲㑥捤㈶㔳收捥戹〹〷㌹㙤慢㤵挱㕥㘷づ㕢㥥ㄵ戴散攴愴ㄵ搷㠹戱散㔴㉥㘶慤ㅥ摤ㄷ昶㐲搱㍦攸㔱戶㐱晤ち搷摥㙤敦㘱ㄷ㔵挱㑢㜴㐰㠹戳〴㔶㐰㘸攵㑥㡤㈷愰㉦慤ㅤ改㡢敤㈵慤㡥㈷ぢ㈹慢㈵㈱昹㠲㌷㈷愰㐹㙣㈲挷㥢ㄲ攳㕢戱㠳㌱摡㤶㔸㤹㑢挶㔳挹㡣㐵㠳㘰㍤捡挳摡戵搶ㄶ㙣ㄸ㙦挸收㤳㍣㝥㘸㑢㡣攷捣㑣㝥㤲㝢㕦戱㥤㜳捡㔲ㄲ㤵〵ㄲ换㤲㤹㍣慡ㄱ㑢ㄲ㙦㑦㡣㙤捤敥挰攳〷㔳改捣㑡㜳㌲扦㑦㔸〶扡㜴㉥㌱㡦昲㉢扦㕦㌵晢㥢昷搲㐶㠸收㈰㔱㜷慣㜴㈶㝦㤱捤㔱摦㐸〰敢㘱㤴〷㔶〲㥢㘱㈵挶昵㤸戳㜹捦㡤㘹戶戰散扣戳收ㅥ㘹昱㐹㡥㔶戰敢㈶ㄴ㙡㙤〶㌸㜹攵愶搵愵㈳㥢扦敡㔹㡢〰户㝦㉢㈳摢㑡㝦㉢敥㤰捦〳昳㉣摢㜱㐸愳ㅦ㘱㑣挲晥㑣㔵㍡㘳㌰㈱㍣昴换㔹㈵㜴〵㌶㔹㕢ㄳ㙢捤愸㤵挲摥㜰摡㉣捣戲ㄳ㕣㤵愶捤㔴摥挹ㅢ挹愶搳㈶ㅤ㡤㑥㉡㐷㘲捤㠹攱愹㐲ㄶ挷昴㍡〱㈰摥攸㤰捣㘹㤰捣㘹㈱戵㈶㌶昲捣㐸㜰捡捡㙥㌱㜳挹挲搶㜴㌲搶捣〴捦㜵昶〹て挵捣搱〸㘵扡㤷㍢㡢㔴慥慣散㌵〶捣摤㠵つ〵慡㡥收㠷ㅦ晢㤵㠱㍦戵㤷㐷ち㔸搷挸慤㐴〷㈱㉤㠰〸ㄲ〴㘰扣摥㜴ㅦ㉦㝡昳ㄲ㔰挴戳ㄵ㑦〴㤸慤㕢〰㠹昰搳戸〶㘰挶晤收㈶㌰〴搷㘶捤昸ち散㠱㘵㜳㑤捥戳㐱捤㌰㉤㈷㤸㕣㠸㈷〰㈳㌸㔴挲㘱搵昶㘴摣捡㌵㤳㌰㠶搵㘲㈳捦づっ摢㠶㔸㐹㌴昸〲㠱㤶收㕡㜵慤㜶㘵㉤㜰昶㔵扤㡦㐱慤慥㤲晦挶愹㠳㑢ㅡ搸慡愰摣㥣㕡搱て摤挶㍥慤〵㤱晤愹㘰㤸㐵㠶㜶㠰挰㍡㘴㔶摡愶㝣㌳ㅥ㕢昶ㅡ㑣㡤昲㔴つ㡦〹㥡戱愵㉥攷ぢ〱改㐸㡢攷㕣挰戰㡦〴㥡摤㐷㜵っ㥣昳收慣㜸搰㥥㔵戹㔶愶㌹晣晥㐶㤸摡愸摣㥣慣慡ㄶ挲搲㘳㤶ㅣㄸ愸㌶㌴挱〸愱㜰ぢ〷ぢ攴㑦㉣てて㔵㠵つ戸摤捣〱㡦㉦愸㑥〵㜴㍢捥挱敤㘸㘶㉥㜲昵㝥〰㡡摢挲扣昱扢户愹㜹㈰㘲戶㔳㘷㠱挶㕢㤵捦搸㥦扣㌳㑥㡤敡㙣昰㜱㝡搴〷㔰攴㌹挰㌸敢ㄴ扤昰㈰㔰㜷敦㠵攷戲〴㍥晡㘰ち㜱ㄲ捡〴攲㜶挰㘳摡昹㘰搰㠷㤰㌱㕡㥢攱㈳㘴㌸㤴っ㌱㌰搰扣挶㘱㐸ㄵ搵戶愶戶摡づ〷て搴戶挵㈳㤴㔳戳愳戶㈳㈸昴㐸㠰挰㈴㠸㌳捣慡㔸ㅢ㝢㌶〸攵㈰㈰戱㈹㤳㉣㘰挲愳摤㔶㈴ぢ㌰㕤㙢〲〰愸散攴ㅤ㉣ㄳ愱愷㔰㘷㌱戴㍡慣㍡慢㉣搶㍡戴㍡摦ㅢ㝣㉤愸㤱㙤㠷㘵㥥㘸㙣㜷㑣ㄲ㥥搵㘸攳扥ㄴ慦㈹㝢㑦挷〹搹搴挲晡晢愰ㅥ扤搳扡㝦㐵㜴㘷㉣㠰㌷昸㤷攵昱搸っ㤰〶〵挷挵攰晢㈸㜰㠶っ攷敦搶㑢㍣㍢挳㥣戲㠲㡣昷㙣㕡㥢㜳昴戰ㅡ挷㐱㜱㉢攸愴㜰㘷㥣攵愰敢愷ち㘵㌹收昴㕣㈷㘷㌸㤵㕡㥦㐱挴ㅤ㌳㜳昱㝤攴㘶㠸扥搹㤱㥡摣搷昶㉥㤲㠶っ戹㍣户㌰慣㡤㡥㜲㜴㥤㐳摥晢搹㔸攷㈱㜲ㅢ搵㡤攱㘷ㅦ敡㌴㌳戵捥㌲㌳㘲㠵戱㐲㝣搴摡㉥换㥡つㄶ搶㈴㜸㜲㌲㘵捤㤵〲挵愴㑣晣㍡㌱ㅣ捤㈳㍣㉥㌰ち㜲㌰ㄹ敢㍡戱搱㑡攱愹㥦敤ㄶ㠲ㄶ〷摢㄰㉢攰ㄸ愹㈸㠰捦㝤散㍢ㄶ㠲㐶ㅡㅤ㉢㈹戱㤳㌱挳ㄴ㔷摥〹づ愳扤戴㉡散㤷㤰敢㕦㤷愸敢慦攳昵戵㈵㍥ㄷ㘱㠰㠲㠱㤴㠷昸ㄹ㘲㙦㑣户摥㔳㄰㡥愴戹敥攱㥣㍤挹挹晣搵敡搲ㄸ愰户㜱昹㤴㉢攰攱㈸㍥愱搸捥愱㤳㐲〴㔳㐸攲昱慣搴捥㔹〹㍣㉢㤹㥡㡡㕢ㄲ挸扡搳戶挴戳晢㠴扤攴搹㜰摢㔶㌳攸挵㔱捡㙡㍣㈰敥㍥㉣戳搷敢㔸㍣昹〷㑢㐹愸〱ㄹ㐱㝤慣㌳敥ち㔰昶晢㍥㜲ち愲搰㥣搲㠱愹㍣㡢㡣愹慤㡡挴㌹㡤㈷〶挵㔳㉢ㄹ㜱ㅥ戶戵㔹㍣㔹㠷㌵戰㠷戴㉡㘹㤳昶〹㍢愱㥦昶挴㘷㘰㠹戹户慢㔳ち㐱攰㉥㕦扥㌷㉦㜱扥戱㈹㘴㠷敦摢㐱戰㐳戵㑥㕡挸ㄳ慡㈱挹〵慣扦戴㡡㔵㍢㤰㤶㔰㙤ㄱ㌲搵㌴㔲㜶愸收搳扣㤳改㉥㠰摤㠷㙡㍣慣〲愳㑦㝦㡣㐲㥣㠴攲扥慢ㅢ慡〱㜵㠳愶㙥㌰攸㌰ㄹ㉦慡捤搰㐳㠶㕥㠰〰扢㔶㌹攵搴㍤㠵㘱㌴ㄸ㐸㌳㤸㙥㑥㜳㔱㠱〱㙢攰ㄱㅦ㥣㌲㘱㘱㘲戴㌴昳㤴㐶㐷㈰昶昹攷㥥攳摥㥥㑦㕤〶攰㌶搰〰敥㐴㜵㝤慣扦ㅦ㐰㕤〹㈲㠳㘱㔹㉥搹㔳㡦扡ち㐹㕢扢〳㘰㌹㄰户搵㐲づ捦㜴攲戱㡣㝢㌳ㅤ愵㠷戱㔹㑡㤴敤搹㌲㔰㍣扡㄰㘵て㔲㍡捦㌰捡攲攲攳㐱摤扤戲㍦㠷㘲㘰昴改ㄳ㈸挴㐹愸㕤㐰摣扥㜸攲攲ㄳ挱愰ㄷ㤳昱㥡摡っ㈷㤱㘱〹ㄹ㍥て〶㠹㡢㤷㈲㔵㡣㡢㔷っ㐵㙡㉤㈷㤶㠱〷㜱昱戵ㅥ愱ㅥつ㡥㔰攸㈸㠵摥っ〶挶挶挶㜲愴㈴㉥㕡〱挴㡤㡢㔶〲攷攲攲ㄶ㜰㌰㌶㜲慦昲㍢晡㉡㠷敢㔶㘴昳慥捥㑥敦敥づ愱扥っ㍥摥㈵㌰㐳㠱扤㌴㑤慤㜱㠴昱㔰㠵㔳㤵㝤搵ㅦ㑣户㠱挱㌶昷㕡捡㤹㜹㌰摤づ㘶戱敦㍡昰慡慦㈱攵づ㈶㜶㕦慦〷搸扤㝤扦㠱㘲㘰昴改つㄴ攲㈴搴ㅤ㐰㕣晢〲㜵㝤昵㔴㌰攸㡤㘴攴改㑤つ㠶㌱㌲㡣㤳㠱攷㌹ㅣ㔰㝡ㄳ㔲挵㌱㜰㡦愷搸ㅣ攰捥ㄸ搸捣㘲愷戱ㄸ㡦㔷挴㠲㝦㠳㤴㔸昰㜴㈰慥〵捦〰㑥ぢ㍥〰慥晡ㄶ㍣搳攱㝡㄰㕣㝢㙣㐱ㅥ攴搸ㄶ㍣ぢ挵㑢ㄶ㍣挷ㄱ昶㌰昲昷挴㠲㡦㠰捦戶攰〴攵捣㙣挱敦㠳㔹㉣㜸㉥㜸搵愳㐸戹ㄶ㘴昷㜵ㄴ㘰昷ㄶ攴㈹ㄲㄸ㝤㍡㐶㈱㑥㐲㍤〹愴㠶㠱攲㘰搰ㄶㄹ㥦慡捤㤰㈰挳ㄶ㌲㍣つ〶戱攰㔶愴㡡ㄶ㝣捥㔳捣㘳挱㈴㡢㥤挷㘲㍣昲ㄱぢ㙥㘳㙡愱㑦愷昰㡤㜶挹搲㈴つ㥣〶攴㤱㑦㝤〳㘶ㅣ慥㥦㠰㙢㡦つ昸ㄲ㤸㙤〳㘶㔱扣㘴挰昳ㅤ㘱㍣㜶摡ㄳ〳昲晣㐹っ㈸〷㍦㙣㜹搵㕤散㘵戰㠸搹昲挸㔴扦㐰捡㌵ㅢ晢慣愷〰㜶㙦戶㕦愱ㄸㄸ㝤㝡㍢㠵㌸〹昵㙢㈰㌵捣戶〳っ㝡㥡㡣慦搶㘶搸㐹㠶ぢ挸昰ㅢ㌰㠸搹㍥㡥㔴搱㙣慦㜹㡡㌱晣㜱〶摥㠵㉣㜶ㄱ㡢昱搸挹扢ㄳ㜳㌱㠸戴搴㕢愰摢晥捣ㅤ㍢慦㍦㈳愳〷ㅦ敦ㅤ攷㙤愴㐵㌱㤷㔲攴扦㈳㘵㉢挶搹て扣っ搴摤㉢㠶〷㔹㘰昴改㑦㔰㠸㤳㔰㍣捤慡愱㤸㑦㠲㐱㕦㑥㐶㥥㜴搵㘰昸ㄴㄹ慥㈰〳て扦攴㡥昳㘹愴㡡㜷㥣攵㤱敥㕡㜷㥣捦㠰〷㜷㥣㜷㍤㐲㍤摥㝥㈵㠵㝥㤶㐲〳〴㘰搲㔷㌹〸ㄳ慡挹愵㕥つ挴て㑡㈳㍥〱㙥㠷㔶敥昲㔵敤挰㤲ㄳ换㙤散挵㡥ㄵ㜶愶戰晦㑤㤴扢㝥㌶挶㔰挳捥挶㕥㘴㌶搷㠸㕤㠷捡㠷愷㡡㘵㐷㈰慡㘵扦㡡㘷攲愵ㄸ㜳㥡搱㥡挰昹㌸㡤慢㕢ㅥっ㥥〷㘴㔹㠶㤷昱摦㐰摦㙦㕤㌲㠶㈷㐹戳㠹㐲挷ㄸ㑥㜴昰搸㘸㉥㤹㐰㈴㍥ㅣ挸㐲㘲捤㍡搹戱挶っ摦昸摢捥㘷㙥㠳摢㌲搹ㅤㄹ㘹㑤㈰捦㔷㉤㔸㥢㙥㙡㘲㌵㜴㔰戹㡥㠴㙥㐳㉤挸㘱㘱扤ぢ㐸㕢㐳愸ㄵ㕦つ㐸ㅢ搷〰㔹㌸戲㙣㘴攳挴㐰捦㘰愴㘷挸敡㌳㝢㘳摤ㄱ㉢ㄶ㌷〷〶ㄲ昱㐴摦㔰愴㍦ㄲ㡥㐴晢㝢㡤捦ㄷ㔹ㄳ㤱摥㠱愱㘸摦搰㘰㍣㌶ㄸㄹ攸ㅢㅣ㡡㐶㈲攱㈱搳挲ㄵ㡦挴㝢㈳挶ㄷ㡡慣㘶㈴ㄲつ挷㈲〳搱㥥敥扥㐸㝦㥦ㄵ㡤昷㔲㜴㙦㌴摡摢搳搳ㄳㅢっ㜱㜳㤷㉤搱㕦〴愲晦㍢挱戵〰㈱㙥散ち晤㍡㤲慥㈷戸㠱㜴敥昵搶攰て㜰户㜴㑦昷㘱愹〹ㄵ㔵㌱ㄵ㔷㔶㘳㔳㔳搵㍥㔳搵晥㙤昱昹㙤挳㘸㐳搹㠰〹〳㔵㙥㑥搵㉥㠴㔶㜹散捦挲㜴㘵㝤ㄳ攸晡㘶㠰㘰㘸㉥愰㤸攲ㄶ㈰戳㐶㤶㑤㜸㡥愱㡣㕢㐱㥢つ㕡昹摢㥦挶㤷㐱㙥〵㔹搶㔲ㅢ昱㉡㐷㠸㍢挱愲㤶㄰挵㝦ㄵ㈹㜹ぢ㔲捤〳㠶㝦㍣㙥攲㈰㑣愸〳㕣敡搷ㅣ㠴㐵ㄵ㌷㜹㌹扥搴㘶㜴㡦㕥つ愲捦昸〶㈸㜵㕤㔵㡤㠳㡤敥㕡敥㙥〷愳㡣戸摢ㅤ㐰攰㙥昳昱㈵㝤扣ㄳ㠸敤㙥攱㈱慢㍦搶㍢ㄴ㡦㐷攰㙥㝤㍤㜰㠸㥥㠱㜰㌷〸搱愱㜰搴㑡挴㡣扢㡡慣㔶㙣㌰摡摤摦ぢ慥扥㠱挸㔰㜷晦搰〰摥晡㡣昴㈴愲㔶㜴㌰摡ㄳ㡢ㅢ摦㉣戲㠶〷攲㔶〲ㅥㄷ㠹昶㔸㤱晥摥挱㐱昸ㅢ摥㕡㑥㔸㠳㠳㍤昱晥挴㔰㠸ㅢ捥愲愷扢㠱攸㝢〸敥〵〸㜱戳㔹攸摦㈲改㍥㠲㙦㤳捥晤攷ㅡ晣㡡扢捣㜴㌹戵〲㥤愷㍢㠸㔹敦〷㐵㍦〰㄰っㅤ〱㈸㕤㝥㄰㐸愵㔹ㅦ〲慤㠶㔹ㅦ〶戹摣慣㐷㍡㔲散搷㐰ㅦ㐱㑡摥〵つ㉣〴㔶改㠰㥥㈳㐱捦敥㘸ㄳ㙣ㄸ昲㙣㔹㡢㉢捦㑥㥣㡡㜷㐷昱ㅥ昱㝡㙣㥡ㄴ㐸摡ㄷ㤶摡㡤昶搶搵㙥㐷戱㜴攱捣戳㌹㤸㉡㜵㔰㍥〸㥤扥挹㥢ㄷ㝢户戵ㄵっ㉣㠶㙤昷慣ㄶ㤸愴㘲愸搳晥㐱晤ㄸ㌲ㄸ〵㝣ㄴ摦攴搱㡦㍢〸ㄳ敡㈸㤷晡〴㤳捥ㄵ㌸ㅡ㠹㍤摦ㄵ㘲挹戹愵㜳㌵㥥愰㜶攲㙤㠴挲ㅥㅣ㔸㍦挹敡㡦㈵㠰っ敤㙤㠳㕡攴㔲㥦㜶㄰㜶㐷㜵㈱㈱㤳㐴㍦ㄴ㔳㥣㈴㥥〵戵晥㈴ㄱ〱㙢昵㈴昱㌱㤴㤱㐹攲㜹㈰㤸㈴戸换挰㉢挴㥤〶㐱㝡㕣愴搷㐱摡㈳㐰㌸搵ㄸ㌶挷〷〷㐳㝤㤰㉣攳昵〷㐰㉡挷敢扦㠰㔶㘳扣晥㄰攴昲昱摡敦㐸戱㕦〵晥ㄱ㔲昲㍥戰ㅡ〴㠶㝦㥦㝥搱㐱㐴㤷挷㈳㈱扡散昴敡昲挷愰搶搷攵㌱㌵㜵㜹〲捡㠸㉥㕦〲〲㕤㥥㠸㉦改捤㑦㠱㌸昷昷挱ㄸ愶换挱愸搵㍦㘰㐵ㄲ昱戸ㄹㅤ挰慤㜸愸㌷ㄱ改〹てつ昶㔸挶捦㡡慣㠹㠸ㄹ㌳挳搱㜰㝦捦㘰㍣㘲づ㘰㤲㡤㐴㑤㉢搲㥢〸挷ㄲ㤱㜰戸捦昸㜹㤱戵摦㌲挳㍤㜱㌳㠲昷㤰攳㤱㜰戴㜷㜰㈰㌱㌸ㄸ㑢昴昵昵㈷晡㝢㝢慤㔸㠸㍢ㄹ㙣㠹㝥ㄹ㠸晥〵挱㉦〱㐲㈷戹昴㕦㤱昴ち挱慦㐹㕦攲搲㡢慣㔲㔲㉤〳㕤㈶摣昹㔰㐰㜱挲㝤㡤攵㝥〷㄰っ㡤戸〵㘹㐰㑤㡢㘹摡㈷㌴敡搲ㄷ戰ㄵ㙦㤰扥㄰㤸㕡〱㡣搳㘸㔰捤㠱㐴づ㜳㌶㌳愸晦㡤㌴っ搷㤵昸挶扦㑦扦改㈰㑣愸㔵㉥昵㉤㈶㥤㑢㜱挳㠲㐳㔶扦捤散㌵〴挸搲㘵㍣敢㕣敡ㅦㅣ㐴㕣㘰㍤ㄲ攲〲㉤㘸㐰㜱㌸晤ㄱ搴晡㉥愰挱㕡㍤㥣㌶愰㡣戸挰㍢㐰攰〲愷攲㡢㔷㘸愳㡢㡣戹挸戸㠳戴㙦〲昲攱っ愷捤㤰㉣㘶㘷㔴愳ㄹ挶㘸〶㉤㈱㙥㔰〸晤㔸㌴㑤扦㐷㝡㈷㌰㜵㍡㌰摢ㅡ慡捣ㅡっ㤷㘸㡤㌳㤰㡦㝦㥦㔶㈰㄰㤱捦㤹㉥搵捦摢慦㜳愹戳㐰ㄵ㙢㌴㤰昷㥣㥡㍣攷扡㔴慥愵㠰㡢敡㄰ㄳ㍡搶昸捦昷㍣搶㘸〲㑢㝤㙢扣〳搶㙡㙢挴㈰㐹慣挱㕦㜰㠱㌵攲慣〳㔷挸㜲㤱㠴㡢㙣㜱㤰昶慤㐰㍥ㅣ㙢㜰㘷㠱㕡㌷㠲㘸㑤攵攴搶〲㕡㡤挹慤ㄵ攴昲挹敤㍣㐷㡡敥㠶㈸㍤ぢ昹昲㌲扦㑡㠱㙥摢敥㑤攸愲㌴㤲㘶㠳㠳戶㑢㈳ㅦ晦㍥㍤〷〴昷㔲㤹㥡搴㉣愸㘲扢戹攰㔵攷搷攴挹扢搴㜹攴㠱㐰ㄹ㐹㔳挰㘴㈴晤摥㙢扢〳挰㔲摦㜶晦慢愶敤戶㐳㤲搸敥㈰ㄴ㠶敤戸㜱挰㉢㌴敤㈲㍢㕤攴〲〷㘹晦㌸㤰て挷㜶ㄷ㐲戲搸敥㘰戴愶搲㜶昳㐱慢㘱扢㐳㐰㉥户摤㐵㡥ㄴ摤㡦㡥攸㐳㤱㉦扦㤳愰㉥〶ㅤ晦搸㤴〰㠹㠸㝣㉥㜵愹㠷㠳㡡㝦戹摦慡换㐰ㄵつ晦搲慢攱㈳㤱㕦㕦挳㉦搷搴昰㈷㈰㐹㌴扣㄰㠵愱攱㑦戲㔶㕣愱换㕤攴㔳㉥㜲㠵㠳愸捦〰㤱ㅢ挰捦㈰㤲㌷〰挶〰晡㈸〸搰㐷〳〴㐳㔷㠲㐱愶ㄶ㍡戹愶㔷㙢晡㜰攸戳㉥㥤㐷〸晡㌸搲昹㝣㙦攸㉡搰愵ㄱㅦ〳〹㡤戸摡㑤㜷㤳㈵㑣愲㍦戰ぢ挴ㄳ敡㍦㠶攰㔹慢㜵攲愸慥散挵晥攵㜸㔱㝦㈷愴昸ㅡ昰慣㤴晤㠴㔱愳晦昸扤㤳挵㤰㤷〷戴晣〴㝥〰〵晣ㄵ㜲搰㈳㑦㥣㑡㠹㠷攱愳㝢搱搴挰ㄷ㤱㔹昳㈸戰昲户㘱扣扦〹㐴㐳捣㑢慦捥㘳㈱㡡户㤸挶戳挳挵ㅦ㈶㥡敤㉥㔰㍢摤昷捤ㄷ㤶㈸敥㐹扢㕢㙣㝤慥㔸づ敦㙦㘳㝢〳ㄹ㥤㝣㍢㝤㕥㈹攵㜹㐲㙢㝥㠹㡡〷㉣㜰散㙢挵㕤㠹㜹㥣晥㌴晡ㅢ慡㕥〷㤲ㄵ㤲昳ㄳ㐴㝣㈴㡢搲昰㕢ち慢攳㝣扣㘷㝥㡤攷搳㤶㈵ぢ昲㝣㘷ぢ昲㤵扥〶捡㌱晡愰㈶㘳昱㠲搱〵攱挱挰㌳㌰㐴攵㘱㔷摤㍡捡搵捥ㅡ改㝣㐱㍤〰㠱㡡晢ㅥ搴扤搲㥦㘷㈵㐳挵㑡〶搴ㄳ愸㠴ㄵ搱戵㠳晡〴㜲㕦㕢攴晥〲戹ㄷㄷ戹晢搵昷ㅤ㙥㤰挰扤㠴摣搷㠱㠷〲㔸㥤扡摥㐹挸㤴㜹㠳㤳㈰㜳晢㑤ㄴ〵愴㈲戴㝥㜳〹㘸扣㤶ち昴㌵㍢摦㈱攷㝢扦愵敤摣挷㤰㤲㘷慢挳㜷つ〷㕥戹愴昲ㄵ〱㈹㌹晦㌱扢挴昸戳昶昷㑢㉦㉣㔵㕦㐵挹晤㤰㕢昹㡥昰㠳㘸㙥捤昷㤱ㅥ㜰㌲㉡㕦㤲づ摤づ㐹㌲㤸㤷愳㌳ㄸ捣摣搸㤰昴ち㐹慢㍢㤰收㔸㔶摦㠵〴づ㈰昱昹㔵挸㔴㜷㠳㙣敢晥㑥㘰挶挹愰挱挰㈷挳挰敡㍥㌰扡慡ぢ敡戵攴扥愷挸㝤ㄷ戹㑦㈹㜲て愸扢ㅤ㙥摢㔲ㅢ挸㝤㙦㤱晢㥢攴摥㔸攴敥㔷㜷㌸摣㈰挱㔲攳攴晥ㄶ㜸摣敡搴㝤㑥㐲㉣昵㙤㈷㐱收昶晢㈹ち挸晢户搴〳㙥挹㝡㤶扡㜹换扤扦捦摦㜷昹ㄲ昷攱つ晢晢扢㑢ㄴ户ㅥ㙡㔹敡㜶昴愲愶愵㙥㜳㌲㉡摦收㔶㡦㐱ㄲ晥昱㍡㍢㍡挳捥昱ㄳ㝡ㅣ㈴戱搷㤹愰挲㝥㑦㤰〵㤷㝡搲㘵㉦㔲㐰つ㜱㐹㉡散㘷ぢ扢㝡ㅥ㘹㌱敦㉤愸戶㘸摥〹㘴慡ㅦ㈱慢搴昲㉢㔰摡㝥扢攲㑢昵㕡㝥愳㤳㔱昹捥㕢攸㐵户㔲换慥㤴㙢㉤愹昴㝡㙦愵㕢㔸㈹ㄷ㍢戶㑦㜱〱㘶㈴㐱㠳㑦㉤㕦㌰ㄴ㔶㕦〴㌳㡤っㄲ散扥㡤摣㕣敡搸摣㕣㠳ㄹ改㈲㜷慦摡攵㜰戳戳㐱㥤㈵㌷㤷㑦㌶昷捦挹㝤㝥㤱扢㐷㕤敤㜰摢ㅥ㤸㈷㌷㤷㔷㐵㥦㝡挵㐹㠸㑦㜱戹攵㌶愴晤㌵㡡㐲ㅤ敦摦愷㝥攷㤶慣攷㔳㤰敡晢攷攴慦㤷昲晢㤵㍦摢摦㑢㝦昶敡㔲挵戵㔸挹㌲㥢㤱㙤㕢收㙦搱㡢㥡㍥昵㘹㈷愳敡㘵㍣慥搹昰敦搳扣摦戲㜳晣㠴戸㜰ㄳ㈷戹〰㔴昸㤴扢ㅣ㔳㙦扢散㐵ち搹晦攰戲㕦㈸散㡡敢㈸㌱敦㈷㔰㙤搱愷㉥愶㔲戹㙥㈹戵扣攴㔳ㄷ搷㙢昹㐵㑥㐶搵㍢㜱㡣慥㈰捣愷㍦〹愴搸㜲㉥㜲愴攵㤷〳㐱换摤攵㡤㤲ㄵつ搹㡢ㄴ戶㍣攰戲㕦㈱散㡡㙢づ㘹昹戴户攵㝦ぢ慡㘲搴㕥慢攵昹㝡㉤捦㌹ㄹ㔵敦愷㌱扡㤷㤶晦ㅤ㤰㘲换摤㄰㕦㐹晣捥㤶ㄶ㈹㙣㈹㈳㜶改搸攷㠰戴㌵㈸㐶搸搲搲㡣户愵搷㠰慡ㄸ愳搶㙡㘹戲㕥㑢户㍡ㄹ㤵慦㠵㠵ㄸ摡㑡愵搷〱㠱㌶ㄹ搴㑡晡㝡㈰晡〶ㄲ晤㙡㈱扥愴㈵㜱㙦㑢扥〴㙡㍢㘳捣扤ㅢㅢっ㑣愵攴㑣㘳〳挷㐸㑢て扢晣昵㔳扦㜳搲戲愵扤㜲扤扥㐴㌱㑣㉤昵扥㌴㌶㈶敡昵晥ㅣ㈷愳昲㥤㌰挵攸㔶㍡㜶戶搳戱搹㌰㐴戳扦㈱挰㌰㜷㜷㉦㡢㜹㝥㡦㡢㑦㕢〶ㄲ㍣㐵㙢㐹搸㘴〶愵昲㔴㙢㑡㡥愰㕡昱㠶㐷づ扦㠸戵ㄶ慦㉦攱扤づ晣㈰愴㜳㙡㠱搷㥡昸㡣㡦晢づ㠱㤶ㄴぢㅢ㠹昵㌹扣㔴搰㤴㔸㥤挷㜳㥢昱㘶晣愲㑦〱㍦搵㤱搹ㄷ㌶愳㜱㈸搸〸〵攱㤲㘷昴晣㌵捦攳㐶㤰㕤㌳〰㤴〷挲扢㑡晡㜰㥦摤昳昳挵㤰扤摢㡡㌶扥㡣收散㡦愰ㄷ扦捡㈸㍦㌳㤳㥦㥡挴㍢㘱昲ㄴ㤳㕦㥤〹攳捡㉥挴敢㍤〷挹戹つ搷㙤晡慢㈸㘲摣〶搰㠰㕦慡攱㔴挳㈱ㅢ搴户〳㤳〳㕢〱㍥挵戵づ扤挱昸㍡㐰摤攷愳ㅡ搵㈶户ㄲ摦愵扥㔲㈵晦㐸㘹慣〴㔱户㔳挱㥤㈴慤㐶挲慥㈰挰戵㐵愵〲㜹ち换攰捣㔷昱㤳㔸㉤㉤搴敡搸㜵摦㕢晡㕥敦搹挳㡤っ㡦㘷ち捤㌹昳㌴愵㈷㑣晥愰㙥㜳㝡㈲㘵㘵戶ㄴ戶ㄶ㝦㐴ㄷ愷ㅦ㜸挹㕦㝦ㄳ㐲㔸ㄵ㍦㡡㈱㌴愵敡扢〱㐸攱㐷㌱㔴ㄶ敡㍤㕥敡㜲㈴㘴昰慣㉢ㅦ㍣㡡㉤ㄷ㤵㝤ぢ挸っ㉡㕢㔳㔳㘵摦㐶㈱攳㥦〰挴㉥搴㥡搸攵㍢愰㜸搴愶ㄸ㥥㔲㜵敥愵ㄸ㠱㑡㈳扦〷㠴ㄹ晣愸つ㉥昵㝥㉦㤵ㄱ愵昰㍥攰愱㠶ㄸ㜴挹摣昷㈰㄰晤㄰挱挳〰㐱挵戸㑢㝡扡戴愲愷㡣戰愴愷㡦〰攱㔲捣昵扦挹攲㑦㕢昸搵㐹㙥㌷换摣敦㔱㤴搰扣㍢昲㝥㘶㜷昱㜱㤲㑡㥥愱ㄸ愲戱㡢慥扤㤵㠵㠴㔴昷㈴㤰ㄹㄴ㍢攸搶㔸收㡢㑦愳㤰昱っ㐰戹㘲㥦〵挵㕢敢ㄶ愴换ㄴ换㌰㑣㤴昵㍣㄰晣摢㡡㘵戸㈵搴ㅦ㜸愹㜹㤷晡㉦ㅥ㙡㠸㤱㠷㈸昶㠷㐰昴ぢ〴㍦〲〸㉡〶ㅦ愲搸攳㉡ㄴ换㌰㠳㍤搵㔴慣㕦㜵扡ㅤ㉡㔳攱㡦挹㔰慥挲㤷㐸昲愸㤰ㄱ㠹㔷㠵㈱㠶ㄲ搲㤴㥦㤱昳攷〴㉦〳〴搵攵㠰搲㤴㈳㉢㥡㜲〵㌲㍣㑤㌹扣㘶㔳㕥愱愰昲愶扣㑡㤲愷㈹っ㌱捡㥡挲搸㐰㥡昲㕢㜲晥㑦㠲搷〰㠲㡡昷㝦㑦㡤〷搶慣昱㝦㤳扦扣挶搷㐹昲搴㜸つ搲摥ㅡㄵ敦昱搲挷戹ㄵ㝤扣ㅥㄹ慣搱昸㔷㠰扡昳攸散㥡つ㜹㤳攵摥〲㈸㥦㐷摦〶挵摢㤸ㅢ㤰㤶㉡晥〰㘴㕥昹㜳愶捥捦㠸㌶慡ㄶ户㠶㌲挷晤㈳㐵戱㠶搲㈴晡づ㐹㥥慥㌲ㄶ昱㜶㌵挰搹㝤㡦敦㍥㥣㘴昶昲㡣昰㍦㔱㡦攲㍤㐳挲扤晦攳㈰㌲搷㜳敥㘷㌳昴扢愴㜲摡ㄷ㥥昷ㅣ㠴㠹昶㙦㍡㠹㘶㑥搵敤㜷㤷愵㌸搹㤲㐹昲ㄴ愷㐵㤱昶㘷㤲㌹ㅢ㡡㌴㉥㤵㠸㠸戴敦㌹〹㕢摡晤㘵㈹捥㜴㈵㘹㥣攱挴ㄳ㝣㡥㈷㥣挸㡡晣㠶攲慣㈷ㄹ㝦㜹搷づ散戹㌱搸㡣㔷㠸㌸ㄳ㑡挶㥦㥤っ敥㝤㘸扣摣㠸攷ち㤱㈵㑤㙢㘴㡡戳㤸㌴㡤㍦〵敥㌶㑤㜱昲ㄱㅥ㠳㔴捥㌹挲搳攴攱㘹攷晣㔲㙣㘲㍢攷㤵㔲㡡昳㐹㌱愵㝥㠸㤴㌴收ㅤ愷㌱㙥昳㕦㜰㌳晥㔴搱㝣捥㌷㔲攲㡦摥收户戰㝡㑥㈳搲戴㔶愶㌸㠳㐸搳摡㍣㑤㔳㥣㉤愴昸摢ㄵㄵ㜲〶㤱㡣户㉡㉡攴慣㈲ㄹ㙦㝡㉢㥣㑤愱㥣㉣愴挲㌹㑣㜱㥥㤰ち攷㈲〵摣㥥㕥㌹㈷㐸昱㌷㉡㉡攴㍣㈱ㄹ慦㔷㔴昸㥡㥢昱㝢㙦㠵〷戰ち捥ㄵ㔲攱㠱㑣㜱㥡㤰ちて㘲ちㄵ捡㠷挳㔸㜸づ㈶㤵愳㔷㜸收㝢㜹㌸㄰㠵攷㄰㔲㌹〶㠵攷㈳㕥ㅥㄹ㄰㜴つ㜷晤〸摣ㄷ攲挰㤰戹敥㌰昰㘲㙤㈳㐳愲㡡㡢㐳㐳戸づ户戹挴搵挹㜵〴搲敥ㄵ愲换ぢ搷㤱挲搵㑥ㅦ攴㙦㐲昸愷㔵散摣昸戹攷扥搳摥搸㜱㜰攳摦㉣㙤扤敥㤵㘷㕥摤昵攲㔹㡢㝦昷敥㡤㌷扥昸摢㕤捦扤晢㐰㜴昱㤳户摣昲搸挹晦昰摣慢㜳ㄲ㌷昹扦晤捥摡㥢㉥っ㙦扢昰晣挴愶㘳㔷㕥㜸晡㜹愷㠶㌷捣敥㙣㘸㘸㙡㍡㙡敥㔳〷ㅥㅤ扡昴晣敦愸㐷㝥㝡㐰㐶㠹㕢愳㠲戲㐷〰㐲㜴㙦㘹挶㐲㘹㠶ㄲ挷慥攲愲㠳ぢ搷㔱挲搵㑥㡦晢㔰ㅢ㉢㑥捣㘶㤴改㥦捥㉣捤㌸挶㙥〶晤昰㐳㙤㠶戸㌶㥢㜱㉣㙡挲扦搴ㅥ愲㡢㑢㌳㍡㠱攸㐵〰㙤晥㜶扡攸㠷摡ㄶ昱㝡戶㘵づ㍣挷扤㐲昴㝥㘹㑢ㄷ㥢搱愰挴敦挹攵㙥ㅦ㤰㌳㐴晦ㄷ慥㙥㥢㑢㍣扦㡡㡢㈳㐰戸㝡㙣㉥㝡戹っ搲攷㥤戱戸っ㐵㥡昱㡣㌲ㅤ㕢㌲㥥㉢捦〸戹ㅥ慥攸搴挲昱㙣㌹㠷愲㥢㐹挶㌳ㄵㄹ昴㉣挹㜸扡㈲㠳戶㤶㡣愷捡㌳㐲戴㠹㌴㜷〸㠸㍥㥥攰〴㠰愰愲㔹愴挴㘳攵㈵ㄴ㑤㈵ㄹ㡦㍡ㄹ昲㈸摤㐹愰㉡慡㑦戲ㅥ愹㈸㐳㡤㐹挶㍦㔷㘴㔰㐹㤲昱㜰㜹㐶㠰捤㤹攱挷㐳㑡㑢挶㘶㕡㈰捤搷ぢ戹㜸っ愶㤷㘷愶散㕦挱㌵搲晣㌹㠷捣㙣攷搵戰捥㈲捦㥣㈲愵挸㍢慢㐸㤲㌲〷搹㉦攳昳㈷㝤挹搲㔹ㄲ㍡慦㌲㐷昸愱㐰敡搰㜷㐴晤㔳㉢户㠱㍣㐷㙡㔶㝢捣搸㙣晦晥摥㌲㘸㠳㤷搲㐵㑣㤲㡡〶ㄳ换㡤〰㈱㤳搲㐵㑣㤲㡡搶ㄴ㡥㔱㈰㙣愵搲㐵㑣㤲㡡愶㤳愹㝣㌹㤰〰㉢搸㠳收㜱戶摦换㌸㘹〵㙡㔰㙣㈵慢搲㉢㤹㘲㡢㈴戵㡡㈹戶㐳敥㈶敥昰㘳㐲㐹㌱㈰㘵㠳㔲㐹㜱㔲㑦㜶ち〹慦㠸㈱㜵㡤㠷ㅡ㈲ぢ扢慣搷〲挱〶ㄷ㌳㈵扤㑥搲〱㤲㘷昰㌹晢㍤㔹ㅡ㤲㈷搸㙤㘹晢㌷づ攴㜸つ㍦て㉤昴㤲愳㌸摥㌷㠷攴捥㌲搶愰㑤㈲㙣户搱愲ㅢ戶㌸㔹昴摢昷敢㠳㑤攸〹㍦㠸挰て㥤搹つ㙤ㄷ摣㌳㉥挷晦㑥㠱㘶搸㘹㌸㑦〹㤵㜴㠰扡㥢㈱扡㉥㝦㜹昶晦㍢挵慤㉦㈹慥㠴㡡攲摡愹㐸㍡慢㜳㤴昰收㤲㜶㜲昰㌲㕡晥㉦扦愴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</si>
</sst>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g"/>
  </numFmts>
  <fonts count="8" x14ac:knownFonts="1">
    <font>
      <sz val="11"/>
      <color theme="1"/>
      <name val="Calibri"/>
      <family val="2"/>
      <scheme val="minor"/>
    </font>
    <font>
      <b/>
      <sz val="11"/>
      <color theme="1"/>
      <name val="Calibri"/>
      <family val="2"/>
      <scheme val="minor"/>
    </font>
    <font>
      <i/>
      <sz val="11"/>
      <color theme="0"/>
      <name val="Calibri"/>
      <family val="2"/>
      <scheme val="minor"/>
    </font>
    <font>
      <i/>
      <sz val="11"/>
      <color theme="1"/>
      <name val="Calibri"/>
      <family val="2"/>
      <scheme val="minor"/>
    </font>
    <font>
      <sz val="10"/>
      <name val="Arial"/>
      <family val="2"/>
    </font>
    <font>
      <i/>
      <sz val="11"/>
      <name val="Calibri"/>
      <family val="2"/>
      <scheme val="minor"/>
    </font>
    <font>
      <sz val="11"/>
      <color theme="0"/>
      <name val="Calibri"/>
      <family val="2"/>
      <scheme val="minor"/>
    </font>
    <font>
      <b/>
      <i/>
      <sz val="11"/>
      <color theme="1"/>
      <name val="Calibri"/>
      <family val="2"/>
      <scheme val="minor"/>
    </font>
  </fonts>
  <fills count="11">
    <fill>
      <patternFill patternType="none"/>
    </fill>
    <fill>
      <patternFill patternType="gray125"/>
    </fill>
    <fill>
      <patternFill patternType="solid">
        <fgColor rgb="FF00FF00"/>
        <bgColor indexed="64"/>
      </patternFill>
    </fill>
    <fill>
      <patternFill patternType="solid">
        <fgColor rgb="FF00FFFF"/>
        <bgColor indexed="64"/>
      </patternFill>
    </fill>
    <fill>
      <patternFill patternType="solid">
        <fgColor rgb="FFFFFF00"/>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249977111117893"/>
        <bgColor indexed="64"/>
      </patternFill>
    </fill>
    <fill>
      <patternFill patternType="solid">
        <fgColor rgb="FF00B050"/>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s>
  <cellStyleXfs count="3">
    <xf numFmtId="0" fontId="0" fillId="0" borderId="0"/>
    <xf numFmtId="0" fontId="4" fillId="0" borderId="0"/>
    <xf numFmtId="0" fontId="4" fillId="0" borderId="0"/>
  </cellStyleXfs>
  <cellXfs count="55">
    <xf numFmtId="0" fontId="0" fillId="0" borderId="0" xfId="0"/>
    <xf numFmtId="0" fontId="1" fillId="0" borderId="0" xfId="0" applyFont="1"/>
    <xf numFmtId="0" fontId="0" fillId="0" borderId="0" xfId="0" quotePrefix="1"/>
    <xf numFmtId="0" fontId="0" fillId="3" borderId="0" xfId="0" applyFill="1"/>
    <xf numFmtId="0" fontId="0" fillId="2" borderId="0" xfId="0" applyFill="1"/>
    <xf numFmtId="0" fontId="0" fillId="4" borderId="0" xfId="0" applyFill="1"/>
    <xf numFmtId="0" fontId="0" fillId="6" borderId="0" xfId="0" applyFill="1"/>
    <xf numFmtId="0" fontId="1" fillId="0" borderId="1" xfId="0" applyFont="1" applyBorder="1" applyAlignment="1">
      <alignment horizontal="center"/>
    </xf>
    <xf numFmtId="0" fontId="3" fillId="0" borderId="1" xfId="0" applyFont="1" applyBorder="1" applyAlignment="1">
      <alignment horizontal="center"/>
    </xf>
    <xf numFmtId="1" fontId="3" fillId="0" borderId="1" xfId="0" applyNumberFormat="1" applyFont="1" applyFill="1" applyBorder="1" applyAlignment="1">
      <alignment horizontal="center"/>
    </xf>
    <xf numFmtId="1" fontId="3" fillId="0" borderId="1" xfId="0" applyNumberFormat="1" applyFont="1" applyBorder="1" applyAlignment="1">
      <alignment horizontal="center"/>
    </xf>
    <xf numFmtId="0" fontId="0" fillId="0" borderId="0" xfId="0" applyAlignment="1">
      <alignment horizontal="left"/>
    </xf>
    <xf numFmtId="0" fontId="0" fillId="0" borderId="0" xfId="0" applyAlignment="1">
      <alignment horizontal="right"/>
    </xf>
    <xf numFmtId="4" fontId="0" fillId="0" borderId="0" xfId="0" applyNumberFormat="1" applyAlignment="1">
      <alignment horizontal="right"/>
    </xf>
    <xf numFmtId="164" fontId="0" fillId="0" borderId="0" xfId="0" applyNumberFormat="1" applyAlignment="1">
      <alignment horizontal="right"/>
    </xf>
    <xf numFmtId="0" fontId="1" fillId="0" borderId="2" xfId="0" applyFont="1" applyBorder="1" applyAlignment="1">
      <alignment horizontal="center"/>
    </xf>
    <xf numFmtId="0" fontId="0" fillId="0" borderId="0" xfId="0" applyAlignment="1">
      <alignment horizontal="center"/>
    </xf>
    <xf numFmtId="0" fontId="1" fillId="6" borderId="0" xfId="0" applyFont="1" applyFill="1"/>
    <xf numFmtId="1" fontId="2" fillId="5" borderId="1" xfId="0" applyNumberFormat="1" applyFont="1" applyFill="1" applyBorder="1" applyAlignment="1">
      <alignment horizontal="center"/>
    </xf>
    <xf numFmtId="1" fontId="5" fillId="7" borderId="1" xfId="0" applyNumberFormat="1" applyFont="1" applyFill="1" applyBorder="1" applyAlignment="1">
      <alignment horizontal="center"/>
    </xf>
    <xf numFmtId="0" fontId="1" fillId="0" borderId="0" xfId="0" applyFont="1" applyAlignment="1">
      <alignment horizontal="center"/>
    </xf>
    <xf numFmtId="1" fontId="5" fillId="7" borderId="1" xfId="1" applyNumberFormat="1" applyFont="1" applyFill="1" applyBorder="1" applyAlignment="1">
      <alignment horizontal="center"/>
    </xf>
    <xf numFmtId="1" fontId="6" fillId="8" borderId="1" xfId="0" applyNumberFormat="1" applyFont="1" applyFill="1" applyBorder="1" applyAlignment="1">
      <alignment horizontal="center"/>
    </xf>
    <xf numFmtId="1" fontId="6" fillId="8" borderId="0" xfId="0" applyNumberFormat="1" applyFont="1" applyFill="1"/>
    <xf numFmtId="0" fontId="7" fillId="0" borderId="0" xfId="0" applyFont="1" applyAlignment="1">
      <alignment horizontal="right"/>
    </xf>
    <xf numFmtId="0" fontId="6" fillId="9" borderId="0" xfId="0" applyFont="1" applyFill="1"/>
    <xf numFmtId="0" fontId="1" fillId="0" borderId="0" xfId="0" applyFont="1" applyAlignment="1">
      <alignment horizontal="right"/>
    </xf>
    <xf numFmtId="1" fontId="6" fillId="9" borderId="0" xfId="0" applyNumberFormat="1" applyFont="1" applyFill="1"/>
    <xf numFmtId="0" fontId="3" fillId="0" borderId="3" xfId="0" applyFont="1" applyFill="1" applyBorder="1" applyAlignment="1">
      <alignment horizontal="center"/>
    </xf>
    <xf numFmtId="1" fontId="0" fillId="0" borderId="0" xfId="0" applyNumberFormat="1"/>
    <xf numFmtId="10" fontId="0" fillId="0" borderId="0" xfId="0" applyNumberFormat="1"/>
    <xf numFmtId="9" fontId="0" fillId="0" borderId="0" xfId="0" applyNumberFormat="1"/>
    <xf numFmtId="0" fontId="0" fillId="0" borderId="0" xfId="0" applyFill="1"/>
    <xf numFmtId="0" fontId="0" fillId="10" borderId="0" xfId="0" applyFill="1"/>
    <xf numFmtId="1" fontId="0" fillId="3" borderId="0" xfId="0" applyNumberFormat="1" applyFill="1"/>
    <xf numFmtId="0" fontId="0" fillId="10" borderId="0" xfId="0" applyFill="1" applyBorder="1"/>
    <xf numFmtId="1" fontId="3" fillId="10" borderId="0" xfId="0" applyNumberFormat="1" applyFont="1" applyFill="1" applyBorder="1" applyAlignment="1">
      <alignment horizontal="center"/>
    </xf>
    <xf numFmtId="0" fontId="3" fillId="0" borderId="0" xfId="0" applyFont="1" applyAlignment="1">
      <alignment horizontal="center"/>
    </xf>
    <xf numFmtId="1" fontId="2" fillId="5" borderId="0" xfId="0" applyNumberFormat="1" applyFont="1" applyFill="1" applyAlignment="1">
      <alignment horizontal="center"/>
    </xf>
    <xf numFmtId="1" fontId="5" fillId="7" borderId="1" xfId="2" applyNumberFormat="1" applyFont="1" applyFill="1" applyBorder="1" applyAlignment="1">
      <alignment horizontal="center"/>
    </xf>
    <xf numFmtId="0" fontId="1" fillId="10" borderId="0" xfId="0" applyFont="1" applyFill="1"/>
    <xf numFmtId="1" fontId="0" fillId="0" borderId="0" xfId="0" applyNumberFormat="1" applyFont="1" applyAlignment="1">
      <alignment horizontal="center"/>
    </xf>
    <xf numFmtId="1" fontId="6" fillId="5" borderId="0" xfId="0" applyNumberFormat="1" applyFont="1" applyFill="1" applyAlignment="1">
      <alignment horizontal="center"/>
    </xf>
    <xf numFmtId="0" fontId="0" fillId="0" borderId="1" xfId="0" applyBorder="1"/>
    <xf numFmtId="0" fontId="0" fillId="4" borderId="0" xfId="0" applyFill="1" applyAlignment="1">
      <alignment vertical="center" wrapText="1"/>
    </xf>
    <xf numFmtId="0" fontId="1" fillId="6" borderId="0" xfId="0" applyFont="1" applyFill="1" applyAlignment="1">
      <alignment vertical="center" wrapText="1"/>
    </xf>
    <xf numFmtId="0" fontId="0" fillId="6" borderId="0" xfId="0" applyFill="1" applyAlignment="1">
      <alignment horizontal="right" vertical="center" wrapText="1"/>
    </xf>
    <xf numFmtId="0" fontId="0" fillId="6" borderId="4" xfId="0" applyFill="1" applyBorder="1" applyAlignment="1">
      <alignment horizontal="right" vertical="center" wrapText="1"/>
    </xf>
    <xf numFmtId="0" fontId="0" fillId="0" borderId="0" xfId="0" applyAlignment="1">
      <alignment vertical="center" wrapText="1"/>
    </xf>
    <xf numFmtId="0" fontId="1" fillId="10" borderId="0" xfId="0" applyFont="1" applyFill="1" applyAlignment="1">
      <alignment vertical="center" wrapText="1"/>
    </xf>
    <xf numFmtId="0" fontId="0" fillId="0" borderId="0" xfId="0" applyAlignment="1">
      <alignment horizontal="right" vertical="center" wrapText="1"/>
    </xf>
    <xf numFmtId="0" fontId="0" fillId="0" borderId="4" xfId="0" applyBorder="1" applyAlignment="1">
      <alignment horizontal="right" vertical="center" wrapText="1"/>
    </xf>
    <xf numFmtId="0" fontId="0" fillId="10" borderId="0" xfId="0" applyFill="1" applyAlignment="1">
      <alignment horizontal="right" vertical="center" wrapText="1"/>
    </xf>
    <xf numFmtId="0" fontId="1" fillId="10" borderId="0" xfId="0" applyNumberFormat="1" applyFont="1" applyFill="1" applyAlignment="1">
      <alignment vertical="center" wrapText="1"/>
    </xf>
    <xf numFmtId="0" fontId="0" fillId="10" borderId="0" xfId="0" applyNumberFormat="1" applyFill="1" applyAlignment="1">
      <alignment horizontal="right" vertical="center" wrapText="1"/>
    </xf>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workbookViewId="0"/>
  </sheetViews>
  <sheetFormatPr baseColWidth="10" defaultRowHeight="15" x14ac:dyDescent="0.25"/>
  <cols>
    <col min="1" max="2" width="36.7109375" customWidth="1"/>
  </cols>
  <sheetData>
    <row r="1" spans="1:3" x14ac:dyDescent="0.25">
      <c r="A1" s="1" t="s">
        <v>24</v>
      </c>
    </row>
    <row r="3" spans="1:3" x14ac:dyDescent="0.25">
      <c r="A3" t="s">
        <v>25</v>
      </c>
      <c r="B3" t="s">
        <v>26</v>
      </c>
      <c r="C3">
        <v>0</v>
      </c>
    </row>
    <row r="4" spans="1:3" x14ac:dyDescent="0.25">
      <c r="A4" t="s">
        <v>27</v>
      </c>
    </row>
    <row r="5" spans="1:3" x14ac:dyDescent="0.25">
      <c r="A5" t="s">
        <v>28</v>
      </c>
    </row>
    <row r="7" spans="1:3" x14ac:dyDescent="0.25">
      <c r="A7" s="1" t="s">
        <v>29</v>
      </c>
      <c r="B7" t="s">
        <v>30</v>
      </c>
    </row>
    <row r="8" spans="1:3" x14ac:dyDescent="0.25">
      <c r="B8">
        <v>2</v>
      </c>
    </row>
    <row r="10" spans="1:3" x14ac:dyDescent="0.25">
      <c r="A10" t="s">
        <v>31</v>
      </c>
    </row>
    <row r="11" spans="1:3" x14ac:dyDescent="0.25">
      <c r="A11" t="e">
        <f>CB_DATA_!#REF!</f>
        <v>#REF!</v>
      </c>
      <c r="B11" t="e">
        <f>Hoja1!#REF!</f>
        <v>#REF!</v>
      </c>
    </row>
    <row r="13" spans="1:3" x14ac:dyDescent="0.25">
      <c r="A13" t="s">
        <v>32</v>
      </c>
    </row>
    <row r="14" spans="1:3" x14ac:dyDescent="0.25">
      <c r="A14" t="s">
        <v>36</v>
      </c>
      <c r="B14" t="s">
        <v>40</v>
      </c>
    </row>
    <row r="16" spans="1:3" x14ac:dyDescent="0.25">
      <c r="A16" t="s">
        <v>33</v>
      </c>
    </row>
    <row r="19" spans="1:2" x14ac:dyDescent="0.25">
      <c r="A19" t="s">
        <v>34</v>
      </c>
    </row>
    <row r="20" spans="1:2" x14ac:dyDescent="0.25">
      <c r="A20">
        <v>28</v>
      </c>
      <c r="B20">
        <v>31</v>
      </c>
    </row>
    <row r="25" spans="1:2" x14ac:dyDescent="0.25">
      <c r="A25" s="1" t="s">
        <v>35</v>
      </c>
    </row>
    <row r="26" spans="1:2" x14ac:dyDescent="0.25">
      <c r="A26" s="2" t="s">
        <v>37</v>
      </c>
      <c r="B26" s="2" t="s">
        <v>41</v>
      </c>
    </row>
    <row r="27" spans="1:2" x14ac:dyDescent="0.25">
      <c r="A27" t="s">
        <v>38</v>
      </c>
      <c r="B27" t="s">
        <v>110</v>
      </c>
    </row>
    <row r="28" spans="1:2" x14ac:dyDescent="0.25">
      <c r="A28" s="2" t="s">
        <v>39</v>
      </c>
      <c r="B28" s="2" t="s">
        <v>39</v>
      </c>
    </row>
    <row r="29" spans="1:2" x14ac:dyDescent="0.25">
      <c r="B29" s="2" t="s">
        <v>37</v>
      </c>
    </row>
    <row r="30" spans="1:2" x14ac:dyDescent="0.25">
      <c r="B30" t="s">
        <v>42</v>
      </c>
    </row>
    <row r="31" spans="1:2" x14ac:dyDescent="0.25">
      <c r="B31" s="2" t="s">
        <v>39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V96"/>
  <sheetViews>
    <sheetView tabSelected="1" workbookViewId="0">
      <selection activeCell="K20" sqref="K20"/>
    </sheetView>
  </sheetViews>
  <sheetFormatPr baseColWidth="10" defaultRowHeight="15" x14ac:dyDescent="0.25"/>
  <cols>
    <col min="6" max="6" width="12.7109375" customWidth="1"/>
    <col min="7" max="7" width="13.140625" customWidth="1"/>
    <col min="9" max="9" width="12.42578125" customWidth="1"/>
    <col min="12" max="12" width="0" hidden="1" customWidth="1"/>
    <col min="22" max="22" width="11.42578125" customWidth="1"/>
  </cols>
  <sheetData>
    <row r="5" spans="2:20" x14ac:dyDescent="0.25">
      <c r="B5" s="17" t="s">
        <v>0</v>
      </c>
      <c r="C5" s="6"/>
      <c r="D5" s="6"/>
    </row>
    <row r="6" spans="2:20" x14ac:dyDescent="0.25">
      <c r="B6" s="6"/>
      <c r="C6" s="6"/>
      <c r="D6" s="6"/>
      <c r="E6" s="7" t="s">
        <v>5</v>
      </c>
      <c r="F6" s="7" t="s">
        <v>6</v>
      </c>
      <c r="G6" s="7" t="s">
        <v>7</v>
      </c>
      <c r="H6" s="7" t="s">
        <v>8</v>
      </c>
      <c r="I6" s="7" t="s">
        <v>9</v>
      </c>
      <c r="J6" s="7" t="s">
        <v>10</v>
      </c>
      <c r="K6" s="7" t="s">
        <v>11</v>
      </c>
      <c r="L6" s="7" t="s">
        <v>12</v>
      </c>
      <c r="M6" s="7" t="s">
        <v>82</v>
      </c>
      <c r="N6" s="7" t="s">
        <v>83</v>
      </c>
      <c r="O6" s="7" t="s">
        <v>84</v>
      </c>
      <c r="P6" s="7" t="s">
        <v>85</v>
      </c>
      <c r="Q6" s="7" t="s">
        <v>86</v>
      </c>
      <c r="R6" s="7" t="s">
        <v>87</v>
      </c>
      <c r="S6" s="7" t="s">
        <v>88</v>
      </c>
      <c r="T6" s="7" t="s">
        <v>89</v>
      </c>
    </row>
    <row r="7" spans="2:20" x14ac:dyDescent="0.25">
      <c r="B7" s="46" t="s">
        <v>1</v>
      </c>
      <c r="C7" s="46"/>
      <c r="D7" s="47"/>
      <c r="E7" s="8">
        <v>23070</v>
      </c>
      <c r="F7" s="8">
        <v>23070</v>
      </c>
      <c r="G7" s="8">
        <v>23070</v>
      </c>
      <c r="H7" s="8">
        <v>23070</v>
      </c>
      <c r="I7" s="8">
        <v>23070</v>
      </c>
      <c r="J7" s="8">
        <v>23070</v>
      </c>
      <c r="K7" s="8">
        <v>23070</v>
      </c>
      <c r="L7" s="8">
        <v>23070</v>
      </c>
      <c r="M7" s="8">
        <v>23070</v>
      </c>
      <c r="N7" s="8">
        <v>23070</v>
      </c>
      <c r="O7" s="8">
        <v>23070</v>
      </c>
      <c r="P7" s="8">
        <v>23070</v>
      </c>
      <c r="Q7" s="8">
        <v>23070</v>
      </c>
      <c r="R7" s="8">
        <v>23070</v>
      </c>
      <c r="S7" s="8">
        <v>23070</v>
      </c>
      <c r="T7" s="28">
        <v>23070</v>
      </c>
    </row>
    <row r="8" spans="2:20" x14ac:dyDescent="0.25">
      <c r="B8" s="46" t="s">
        <v>2</v>
      </c>
      <c r="C8" s="46"/>
      <c r="D8" s="47"/>
      <c r="E8" s="9">
        <f>E19</f>
        <v>14186</v>
      </c>
      <c r="F8" s="10">
        <f>(E8)-(E8*0.1)</f>
        <v>12767.4</v>
      </c>
      <c r="G8" s="10">
        <f t="shared" ref="G8:T8" si="0">(F8)-(F8*0.1)</f>
        <v>11490.66</v>
      </c>
      <c r="H8" s="10">
        <f t="shared" si="0"/>
        <v>10341.593999999999</v>
      </c>
      <c r="I8" s="10">
        <f t="shared" si="0"/>
        <v>9307.4345999999987</v>
      </c>
      <c r="J8" s="10">
        <f t="shared" si="0"/>
        <v>8376.691139999999</v>
      </c>
      <c r="K8" s="10">
        <f t="shared" si="0"/>
        <v>7539.0220259999987</v>
      </c>
      <c r="L8" s="10">
        <f t="shared" si="0"/>
        <v>6785.1198233999985</v>
      </c>
      <c r="M8" s="10">
        <f t="shared" si="0"/>
        <v>6106.6078410599985</v>
      </c>
      <c r="N8" s="10">
        <f t="shared" si="0"/>
        <v>5495.947056953999</v>
      </c>
      <c r="O8" s="10">
        <f t="shared" si="0"/>
        <v>4946.3523512585989</v>
      </c>
      <c r="P8" s="10">
        <f t="shared" si="0"/>
        <v>4451.7171161327387</v>
      </c>
      <c r="Q8" s="10">
        <f t="shared" si="0"/>
        <v>4006.5454045194647</v>
      </c>
      <c r="R8" s="10">
        <f t="shared" si="0"/>
        <v>3605.8908640675181</v>
      </c>
      <c r="S8" s="10">
        <f t="shared" si="0"/>
        <v>3245.3017776607662</v>
      </c>
      <c r="T8" s="10">
        <f t="shared" si="0"/>
        <v>2920.7715998946896</v>
      </c>
    </row>
    <row r="9" spans="2:20" x14ac:dyDescent="0.25">
      <c r="B9" s="46" t="s">
        <v>3</v>
      </c>
      <c r="C9" s="46"/>
      <c r="D9" s="47"/>
      <c r="E9" s="10">
        <f>14189</f>
        <v>14189</v>
      </c>
      <c r="F9" s="10">
        <f>E9*$J$22</f>
        <v>15607.900000000001</v>
      </c>
      <c r="G9" s="10">
        <f t="shared" ref="G9:T9" si="1">F9*$J$22</f>
        <v>17168.690000000002</v>
      </c>
      <c r="H9" s="10">
        <f t="shared" si="1"/>
        <v>18885.559000000005</v>
      </c>
      <c r="I9" s="10">
        <f t="shared" si="1"/>
        <v>20774.114900000008</v>
      </c>
      <c r="J9" s="10">
        <f t="shared" si="1"/>
        <v>22851.52639000001</v>
      </c>
      <c r="K9" s="10">
        <f t="shared" si="1"/>
        <v>25136.679029000014</v>
      </c>
      <c r="L9" s="10">
        <f t="shared" si="1"/>
        <v>27650.346931900018</v>
      </c>
      <c r="M9" s="10">
        <f t="shared" si="1"/>
        <v>30415.381625090024</v>
      </c>
      <c r="N9" s="10">
        <f t="shared" si="1"/>
        <v>33456.919787599028</v>
      </c>
      <c r="O9" s="10">
        <f t="shared" si="1"/>
        <v>36802.611766358932</v>
      </c>
      <c r="P9" s="10">
        <f t="shared" si="1"/>
        <v>40482.872942994829</v>
      </c>
      <c r="Q9" s="10">
        <f t="shared" si="1"/>
        <v>44531.160237294316</v>
      </c>
      <c r="R9" s="10">
        <f t="shared" si="1"/>
        <v>48984.276261023755</v>
      </c>
      <c r="S9" s="10">
        <f t="shared" si="1"/>
        <v>53882.703887126132</v>
      </c>
      <c r="T9" s="10">
        <f t="shared" si="1"/>
        <v>59270.974275838751</v>
      </c>
    </row>
    <row r="10" spans="2:20" x14ac:dyDescent="0.25">
      <c r="B10" s="45" t="s">
        <v>4</v>
      </c>
      <c r="C10" s="45"/>
      <c r="D10" s="45"/>
      <c r="E10" s="18">
        <f>(E7-E8)*E9</f>
        <v>126055076</v>
      </c>
      <c r="F10" s="18">
        <f>((F7-F8)*F9)</f>
        <v>160801950.54000002</v>
      </c>
      <c r="G10" s="18">
        <f t="shared" ref="G10:T10" si="2">((G7-G8)*G9)</f>
        <v>198802098.86460003</v>
      </c>
      <c r="H10" s="18">
        <f t="shared" si="2"/>
        <v>240383062.48895407</v>
      </c>
      <c r="I10" s="18">
        <f t="shared" si="2"/>
        <v>285905114.93836457</v>
      </c>
      <c r="J10" s="18">
        <f t="shared" si="2"/>
        <v>335764535.17071098</v>
      </c>
      <c r="K10" s="18">
        <f t="shared" si="2"/>
        <v>390397208.33890694</v>
      </c>
      <c r="L10" s="18">
        <f t="shared" si="2"/>
        <v>450282586.62741125</v>
      </c>
      <c r="M10" s="18">
        <f t="shared" si="2"/>
        <v>515948046.1702199</v>
      </c>
      <c r="N10" s="18">
        <f t="shared" si="2"/>
        <v>587973679.65850866</v>
      </c>
      <c r="O10" s="18">
        <f t="shared" si="2"/>
        <v>666997568.20691359</v>
      </c>
      <c r="P10" s="18">
        <f t="shared" si="2"/>
        <v>753721580.40433371</v>
      </c>
      <c r="Q10" s="18">
        <f t="shared" si="2"/>
        <v>848917751.26772845</v>
      </c>
      <c r="R10" s="18">
        <f t="shared" si="2"/>
        <v>953435299.08923304</v>
      </c>
      <c r="S10" s="18">
        <f t="shared" si="2"/>
        <v>1068208343.9659407</v>
      </c>
      <c r="T10" s="18">
        <f t="shared" si="2"/>
        <v>1194264398.1806417</v>
      </c>
    </row>
    <row r="11" spans="2:20" x14ac:dyDescent="0.25">
      <c r="S11" s="24" t="s">
        <v>80</v>
      </c>
      <c r="T11" s="25">
        <f>SUM(E10:T10)</f>
        <v>8777858299.912468</v>
      </c>
    </row>
    <row r="12" spans="2:20" x14ac:dyDescent="0.25">
      <c r="B12" s="32">
        <v>1.05</v>
      </c>
      <c r="F12" s="29"/>
    </row>
    <row r="14" spans="2:20" x14ac:dyDescent="0.25">
      <c r="I14" s="5" t="s">
        <v>90</v>
      </c>
      <c r="J14" s="5"/>
    </row>
    <row r="15" spans="2:20" x14ac:dyDescent="0.25">
      <c r="B15" s="5" t="s">
        <v>20</v>
      </c>
      <c r="C15" s="5"/>
      <c r="D15" s="5"/>
    </row>
    <row r="16" spans="2:20" x14ac:dyDescent="0.25">
      <c r="B16" t="s">
        <v>21</v>
      </c>
      <c r="D16">
        <v>10294</v>
      </c>
      <c r="I16" t="s">
        <v>91</v>
      </c>
      <c r="J16" s="30">
        <v>1.06E-2</v>
      </c>
    </row>
    <row r="17" spans="2:21" x14ac:dyDescent="0.25">
      <c r="B17" t="s">
        <v>22</v>
      </c>
      <c r="D17">
        <v>13992</v>
      </c>
      <c r="I17" t="s">
        <v>92</v>
      </c>
      <c r="J17" s="31">
        <v>0.05</v>
      </c>
    </row>
    <row r="18" spans="2:21" x14ac:dyDescent="0.25">
      <c r="B18" t="s">
        <v>23</v>
      </c>
      <c r="D18">
        <v>18272</v>
      </c>
      <c r="I18" t="s">
        <v>93</v>
      </c>
      <c r="J18" s="31">
        <f>10%</f>
        <v>0.1</v>
      </c>
    </row>
    <row r="19" spans="2:21" x14ac:dyDescent="0.25">
      <c r="E19" s="4">
        <v>14186</v>
      </c>
      <c r="K19" s="4">
        <v>0.1</v>
      </c>
    </row>
    <row r="20" spans="2:21" x14ac:dyDescent="0.25">
      <c r="I20" s="44" t="s">
        <v>94</v>
      </c>
      <c r="J20" s="44"/>
      <c r="K20" s="3">
        <f>(0.25+K19)*100</f>
        <v>35</v>
      </c>
    </row>
    <row r="21" spans="2:21" x14ac:dyDescent="0.25">
      <c r="B21" s="5" t="s">
        <v>43</v>
      </c>
      <c r="C21" s="5"/>
      <c r="D21" s="3">
        <f>(E7-E19)*E9</f>
        <v>126055076</v>
      </c>
    </row>
    <row r="22" spans="2:21" x14ac:dyDescent="0.25">
      <c r="I22" s="5" t="s">
        <v>95</v>
      </c>
      <c r="J22" s="33">
        <f>((K20-25)/100)+1</f>
        <v>1.1000000000000001</v>
      </c>
    </row>
    <row r="24" spans="2:21" x14ac:dyDescent="0.25">
      <c r="B24" s="45" t="s">
        <v>60</v>
      </c>
      <c r="C24" s="45"/>
      <c r="D24" s="45"/>
      <c r="E24" s="45"/>
    </row>
    <row r="25" spans="2:21" x14ac:dyDescent="0.25">
      <c r="B25" s="45"/>
      <c r="C25" s="45"/>
      <c r="D25" s="45"/>
      <c r="E25" s="45"/>
      <c r="F25" s="7" t="s">
        <v>5</v>
      </c>
      <c r="G25" s="7" t="s">
        <v>6</v>
      </c>
      <c r="H25" s="7" t="s">
        <v>7</v>
      </c>
      <c r="I25" s="7" t="s">
        <v>8</v>
      </c>
      <c r="J25" s="7" t="s">
        <v>9</v>
      </c>
      <c r="K25" s="7" t="s">
        <v>10</v>
      </c>
      <c r="L25" s="7" t="s">
        <v>11</v>
      </c>
      <c r="M25" s="7" t="s">
        <v>11</v>
      </c>
      <c r="N25" s="7" t="s">
        <v>12</v>
      </c>
      <c r="O25" s="7" t="s">
        <v>13</v>
      </c>
      <c r="P25" s="7" t="s">
        <v>14</v>
      </c>
      <c r="Q25" s="7" t="s">
        <v>15</v>
      </c>
      <c r="R25" s="7" t="s">
        <v>16</v>
      </c>
      <c r="S25" s="7" t="s">
        <v>17</v>
      </c>
      <c r="T25" s="7" t="s">
        <v>18</v>
      </c>
      <c r="U25" s="7" t="s">
        <v>19</v>
      </c>
    </row>
    <row r="26" spans="2:21" x14ac:dyDescent="0.25">
      <c r="B26" s="46" t="s">
        <v>61</v>
      </c>
      <c r="C26" s="50"/>
      <c r="D26" s="50"/>
      <c r="E26" s="51"/>
      <c r="F26" s="10">
        <f>$E$40</f>
        <v>42.7</v>
      </c>
      <c r="G26" s="10">
        <f t="shared" ref="G26:U26" si="3">$E$40</f>
        <v>42.7</v>
      </c>
      <c r="H26" s="10">
        <f t="shared" si="3"/>
        <v>42.7</v>
      </c>
      <c r="I26" s="10">
        <f t="shared" si="3"/>
        <v>42.7</v>
      </c>
      <c r="J26" s="10">
        <f t="shared" si="3"/>
        <v>42.7</v>
      </c>
      <c r="K26" s="10">
        <f t="shared" si="3"/>
        <v>42.7</v>
      </c>
      <c r="L26" s="10">
        <f t="shared" si="3"/>
        <v>42.7</v>
      </c>
      <c r="M26" s="10">
        <f t="shared" si="3"/>
        <v>42.7</v>
      </c>
      <c r="N26" s="10">
        <f t="shared" si="3"/>
        <v>42.7</v>
      </c>
      <c r="O26" s="10">
        <f t="shared" si="3"/>
        <v>42.7</v>
      </c>
      <c r="P26" s="10">
        <f t="shared" si="3"/>
        <v>42.7</v>
      </c>
      <c r="Q26" s="10">
        <f t="shared" si="3"/>
        <v>42.7</v>
      </c>
      <c r="R26" s="10">
        <f t="shared" si="3"/>
        <v>42.7</v>
      </c>
      <c r="S26" s="10">
        <f t="shared" si="3"/>
        <v>42.7</v>
      </c>
      <c r="T26" s="10">
        <f t="shared" si="3"/>
        <v>42.7</v>
      </c>
      <c r="U26" s="10">
        <f t="shared" si="3"/>
        <v>42.7</v>
      </c>
    </row>
    <row r="27" spans="2:21" x14ac:dyDescent="0.25">
      <c r="B27" s="46" t="s">
        <v>62</v>
      </c>
      <c r="C27" s="50"/>
      <c r="D27" s="50"/>
      <c r="E27" s="51"/>
      <c r="F27" s="8">
        <v>2.48</v>
      </c>
      <c r="G27" s="8">
        <v>2.48</v>
      </c>
      <c r="H27" s="8">
        <v>2.48</v>
      </c>
      <c r="I27" s="8">
        <v>2.48</v>
      </c>
      <c r="J27" s="8">
        <v>2.48</v>
      </c>
      <c r="K27" s="8">
        <v>2.48</v>
      </c>
      <c r="L27" s="8">
        <v>2.48</v>
      </c>
      <c r="M27" s="8">
        <v>2.48</v>
      </c>
      <c r="N27" s="8">
        <v>2.48</v>
      </c>
      <c r="O27" s="8">
        <v>2.48</v>
      </c>
      <c r="P27" s="8">
        <v>2.48</v>
      </c>
      <c r="Q27" s="8">
        <v>2.48</v>
      </c>
      <c r="R27" s="8">
        <v>2.48</v>
      </c>
      <c r="S27" s="8">
        <v>2.48</v>
      </c>
      <c r="T27" s="8">
        <v>2.48</v>
      </c>
      <c r="U27" s="8">
        <v>2.48</v>
      </c>
    </row>
    <row r="28" spans="2:21" x14ac:dyDescent="0.25">
      <c r="B28" s="46" t="s">
        <v>63</v>
      </c>
      <c r="C28" s="50"/>
      <c r="D28" s="50"/>
      <c r="E28" s="51"/>
      <c r="F28" s="8">
        <v>3</v>
      </c>
      <c r="G28" s="8">
        <v>3</v>
      </c>
      <c r="H28" s="8">
        <v>3</v>
      </c>
      <c r="I28" s="8">
        <v>3</v>
      </c>
      <c r="J28" s="8">
        <v>3</v>
      </c>
      <c r="K28" s="8">
        <v>3</v>
      </c>
      <c r="L28" s="8">
        <v>3</v>
      </c>
      <c r="M28" s="8">
        <v>3</v>
      </c>
      <c r="N28" s="8">
        <v>3</v>
      </c>
      <c r="O28" s="8">
        <v>3</v>
      </c>
      <c r="P28" s="8">
        <v>3</v>
      </c>
      <c r="Q28" s="8">
        <v>3</v>
      </c>
      <c r="R28" s="8">
        <v>3</v>
      </c>
      <c r="S28" s="8">
        <v>3</v>
      </c>
      <c r="T28" s="8">
        <v>3</v>
      </c>
      <c r="U28" s="8">
        <v>3</v>
      </c>
    </row>
    <row r="29" spans="2:21" x14ac:dyDescent="0.25">
      <c r="B29" s="46" t="s">
        <v>64</v>
      </c>
      <c r="C29" s="50"/>
      <c r="D29" s="50"/>
      <c r="E29" s="51"/>
      <c r="F29" s="8">
        <v>52.89</v>
      </c>
      <c r="G29" s="10">
        <f>F29*$J$22</f>
        <v>58.179000000000002</v>
      </c>
      <c r="H29" s="10">
        <f t="shared" ref="H29:U29" si="4">G29*$J$22</f>
        <v>63.996900000000011</v>
      </c>
      <c r="I29" s="10">
        <f t="shared" si="4"/>
        <v>70.396590000000018</v>
      </c>
      <c r="J29" s="10">
        <f t="shared" si="4"/>
        <v>77.436249000000032</v>
      </c>
      <c r="K29" s="10">
        <f t="shared" si="4"/>
        <v>85.179873900000047</v>
      </c>
      <c r="L29" s="10">
        <f t="shared" si="4"/>
        <v>93.697861290000063</v>
      </c>
      <c r="M29" s="10">
        <f t="shared" si="4"/>
        <v>103.06764741900008</v>
      </c>
      <c r="N29" s="10">
        <f t="shared" si="4"/>
        <v>113.37441216090009</v>
      </c>
      <c r="O29" s="10">
        <f t="shared" si="4"/>
        <v>124.71185337699011</v>
      </c>
      <c r="P29" s="10">
        <f t="shared" si="4"/>
        <v>137.18303871468913</v>
      </c>
      <c r="Q29" s="10">
        <f t="shared" si="4"/>
        <v>150.90134258615805</v>
      </c>
      <c r="R29" s="10">
        <f t="shared" si="4"/>
        <v>165.99147684477387</v>
      </c>
      <c r="S29" s="10">
        <f t="shared" si="4"/>
        <v>182.59062452925127</v>
      </c>
      <c r="T29" s="10">
        <f t="shared" si="4"/>
        <v>200.84968698217642</v>
      </c>
      <c r="U29" s="10">
        <f t="shared" si="4"/>
        <v>220.93465568039409</v>
      </c>
    </row>
    <row r="30" spans="2:21" x14ac:dyDescent="0.25">
      <c r="B30" s="46" t="s">
        <v>65</v>
      </c>
      <c r="C30" s="50"/>
      <c r="D30" s="50"/>
      <c r="E30" s="51"/>
      <c r="F30" s="8">
        <v>24672</v>
      </c>
      <c r="G30" s="10">
        <f>F30*$J$22</f>
        <v>27139.200000000001</v>
      </c>
      <c r="H30" s="10">
        <f t="shared" ref="H30:U30" si="5">G30*$J$22</f>
        <v>29853.120000000003</v>
      </c>
      <c r="I30" s="10">
        <f t="shared" si="5"/>
        <v>32838.432000000008</v>
      </c>
      <c r="J30" s="10">
        <f t="shared" si="5"/>
        <v>36122.275200000011</v>
      </c>
      <c r="K30" s="10">
        <f t="shared" si="5"/>
        <v>39734.502720000019</v>
      </c>
      <c r="L30" s="10">
        <f t="shared" si="5"/>
        <v>43707.95299200002</v>
      </c>
      <c r="M30" s="10">
        <f t="shared" si="5"/>
        <v>48078.748291200027</v>
      </c>
      <c r="N30" s="10">
        <f t="shared" si="5"/>
        <v>52886.623120320037</v>
      </c>
      <c r="O30" s="10">
        <f t="shared" si="5"/>
        <v>58175.285432352044</v>
      </c>
      <c r="P30" s="10">
        <f t="shared" si="5"/>
        <v>63992.813975587254</v>
      </c>
      <c r="Q30" s="10">
        <f t="shared" si="5"/>
        <v>70392.095373145989</v>
      </c>
      <c r="R30" s="10">
        <f t="shared" si="5"/>
        <v>77431.304910460589</v>
      </c>
      <c r="S30" s="10">
        <f t="shared" si="5"/>
        <v>85174.435401506649</v>
      </c>
      <c r="T30" s="10">
        <f t="shared" si="5"/>
        <v>93691.878941657327</v>
      </c>
      <c r="U30" s="10">
        <f t="shared" si="5"/>
        <v>103061.06683582306</v>
      </c>
    </row>
    <row r="31" spans="2:21" x14ac:dyDescent="0.25">
      <c r="B31" s="46" t="s">
        <v>66</v>
      </c>
      <c r="C31" s="50"/>
      <c r="D31" s="50"/>
      <c r="E31" s="51"/>
      <c r="F31" s="8">
        <v>11880</v>
      </c>
      <c r="G31" s="10">
        <f>F31*$J$22</f>
        <v>13068.000000000002</v>
      </c>
      <c r="H31" s="10">
        <f t="shared" ref="H31:U31" si="6">G31*$J$22</f>
        <v>14374.800000000003</v>
      </c>
      <c r="I31" s="10">
        <f t="shared" si="6"/>
        <v>15812.280000000004</v>
      </c>
      <c r="J31" s="10">
        <f t="shared" si="6"/>
        <v>17393.508000000005</v>
      </c>
      <c r="K31" s="10">
        <f t="shared" si="6"/>
        <v>19132.858800000009</v>
      </c>
      <c r="L31" s="10">
        <f t="shared" si="6"/>
        <v>21046.144680000012</v>
      </c>
      <c r="M31" s="10">
        <f t="shared" si="6"/>
        <v>23150.759148000016</v>
      </c>
      <c r="N31" s="10">
        <f t="shared" si="6"/>
        <v>25465.835062800019</v>
      </c>
      <c r="O31" s="10">
        <f t="shared" si="6"/>
        <v>28012.418569080022</v>
      </c>
      <c r="P31" s="10">
        <f t="shared" si="6"/>
        <v>30813.660425988026</v>
      </c>
      <c r="Q31" s="10">
        <f t="shared" si="6"/>
        <v>33895.026468586831</v>
      </c>
      <c r="R31" s="10">
        <f t="shared" si="6"/>
        <v>37284.529115445519</v>
      </c>
      <c r="S31" s="10">
        <f t="shared" si="6"/>
        <v>41012.982026990074</v>
      </c>
      <c r="T31" s="10">
        <f t="shared" si="6"/>
        <v>45114.280229689088</v>
      </c>
      <c r="U31" s="10">
        <f t="shared" si="6"/>
        <v>49625.708252657998</v>
      </c>
    </row>
    <row r="32" spans="2:21" x14ac:dyDescent="0.25">
      <c r="B32" s="17" t="s">
        <v>67</v>
      </c>
      <c r="C32" s="6"/>
      <c r="D32" s="6"/>
      <c r="E32" s="6"/>
      <c r="F32" s="18">
        <f>I39</f>
        <v>53246</v>
      </c>
      <c r="G32" s="18">
        <f>(G26*G27*G28*G29)+G30+G31</f>
        <v>58689.970152000002</v>
      </c>
      <c r="H32" s="18">
        <f t="shared" ref="H32:J32" si="7">(H26*H27*H28*H29)+H30+H31</f>
        <v>64558.967167200011</v>
      </c>
      <c r="I32" s="18">
        <f t="shared" si="7"/>
        <v>71014.863883920014</v>
      </c>
      <c r="J32" s="18">
        <f t="shared" si="7"/>
        <v>78116.350272312018</v>
      </c>
      <c r="K32" s="18">
        <f t="shared" ref="K32" si="8">(K26*K27*K28*K29)+K30+K31</f>
        <v>85927.985299543245</v>
      </c>
      <c r="L32" s="18">
        <f t="shared" ref="L32" si="9">(L26*L27*L28*L29)+L30+L31</f>
        <v>94520.783829497566</v>
      </c>
      <c r="M32" s="18">
        <f t="shared" ref="M32" si="10">(M26*M27*M28*M29)+M30+M31</f>
        <v>103972.86221244733</v>
      </c>
      <c r="N32" s="18">
        <f t="shared" ref="N32" si="11">(N26*N27*N28*N29)+N30+N31</f>
        <v>114370.14843369208</v>
      </c>
      <c r="O32" s="18">
        <f t="shared" ref="O32" si="12">(O26*O27*O28*O29)+O30+O31</f>
        <v>125807.16327706129</v>
      </c>
      <c r="P32" s="18">
        <f t="shared" ref="P32" si="13">(P26*P27*P28*P29)+P30+P31</f>
        <v>138387.87960476743</v>
      </c>
      <c r="Q32" s="18">
        <f t="shared" ref="Q32" si="14">(Q26*Q27*Q28*Q29)+Q30+Q31</f>
        <v>152226.66756524419</v>
      </c>
      <c r="R32" s="18">
        <f t="shared" ref="R32" si="15">(R26*R27*R28*R29)+R30+R31</f>
        <v>167449.33432176861</v>
      </c>
      <c r="S32" s="18">
        <f t="shared" ref="S32" si="16">(S26*S27*S28*S29)+S30+S31</f>
        <v>184194.26775394549</v>
      </c>
      <c r="T32" s="18">
        <f t="shared" ref="T32:U32" si="17">(T26*T27*T28*T29)+T30+T31</f>
        <v>202613.69452934008</v>
      </c>
      <c r="U32" s="18">
        <f t="shared" si="17"/>
        <v>222875.06398227409</v>
      </c>
    </row>
    <row r="33" spans="2:22" x14ac:dyDescent="0.25">
      <c r="U33" s="26" t="s">
        <v>80</v>
      </c>
      <c r="V33" s="25">
        <v>923253</v>
      </c>
    </row>
    <row r="36" spans="2:22" x14ac:dyDescent="0.25">
      <c r="B36" t="s">
        <v>68</v>
      </c>
    </row>
    <row r="39" spans="2:22" x14ac:dyDescent="0.25">
      <c r="B39" t="s">
        <v>5</v>
      </c>
      <c r="C39" s="16">
        <v>3</v>
      </c>
      <c r="D39" s="48" t="s">
        <v>81</v>
      </c>
      <c r="G39" s="44" t="s">
        <v>69</v>
      </c>
      <c r="H39" s="44"/>
      <c r="I39" s="34">
        <v>53246</v>
      </c>
    </row>
    <row r="40" spans="2:22" x14ac:dyDescent="0.25">
      <c r="B40" t="s">
        <v>6</v>
      </c>
      <c r="C40" s="16">
        <v>10</v>
      </c>
      <c r="D40" s="48"/>
      <c r="E40" s="4">
        <v>42.7</v>
      </c>
      <c r="G40" s="44"/>
      <c r="H40" s="44"/>
    </row>
    <row r="41" spans="2:22" x14ac:dyDescent="0.25">
      <c r="B41" t="s">
        <v>7</v>
      </c>
      <c r="C41" s="16">
        <v>4</v>
      </c>
    </row>
    <row r="42" spans="2:22" x14ac:dyDescent="0.25">
      <c r="B42" t="s">
        <v>8</v>
      </c>
      <c r="C42" s="16">
        <v>5</v>
      </c>
    </row>
    <row r="43" spans="2:22" x14ac:dyDescent="0.25">
      <c r="B43" t="s">
        <v>9</v>
      </c>
      <c r="C43" s="16">
        <v>7</v>
      </c>
    </row>
    <row r="44" spans="2:22" x14ac:dyDescent="0.25">
      <c r="B44" t="s">
        <v>10</v>
      </c>
      <c r="C44" s="16">
        <v>8</v>
      </c>
    </row>
    <row r="45" spans="2:22" x14ac:dyDescent="0.25">
      <c r="B45" t="s">
        <v>11</v>
      </c>
      <c r="C45" s="16">
        <v>6</v>
      </c>
    </row>
    <row r="46" spans="2:22" x14ac:dyDescent="0.25">
      <c r="B46" t="s">
        <v>12</v>
      </c>
      <c r="C46" s="16">
        <v>17</v>
      </c>
    </row>
    <row r="47" spans="2:22" x14ac:dyDescent="0.25">
      <c r="B47" t="s">
        <v>13</v>
      </c>
      <c r="C47" s="16">
        <v>23</v>
      </c>
    </row>
    <row r="48" spans="2:22" x14ac:dyDescent="0.25">
      <c r="B48" t="s">
        <v>14</v>
      </c>
      <c r="C48" s="16">
        <v>28</v>
      </c>
    </row>
    <row r="49" spans="2:22" x14ac:dyDescent="0.25">
      <c r="B49" t="s">
        <v>15</v>
      </c>
      <c r="C49" s="16">
        <v>78</v>
      </c>
    </row>
    <row r="50" spans="2:22" x14ac:dyDescent="0.25">
      <c r="B50" t="s">
        <v>16</v>
      </c>
      <c r="C50" s="16">
        <v>77</v>
      </c>
    </row>
    <row r="51" spans="2:22" x14ac:dyDescent="0.25">
      <c r="B51" t="s">
        <v>17</v>
      </c>
      <c r="C51" s="16">
        <v>88</v>
      </c>
    </row>
    <row r="52" spans="2:22" x14ac:dyDescent="0.25">
      <c r="B52" t="s">
        <v>18</v>
      </c>
      <c r="C52" s="16">
        <v>124</v>
      </c>
    </row>
    <row r="53" spans="2:22" x14ac:dyDescent="0.25">
      <c r="B53" t="s">
        <v>19</v>
      </c>
      <c r="C53" s="16">
        <v>136</v>
      </c>
    </row>
    <row r="57" spans="2:22" x14ac:dyDescent="0.25">
      <c r="B57" s="45" t="s">
        <v>70</v>
      </c>
      <c r="C57" s="45"/>
      <c r="D57" s="45"/>
      <c r="E57" s="45"/>
    </row>
    <row r="58" spans="2:22" x14ac:dyDescent="0.25">
      <c r="B58" s="45"/>
      <c r="C58" s="45"/>
      <c r="D58" s="45"/>
      <c r="E58" s="45"/>
      <c r="F58" s="7" t="s">
        <v>5</v>
      </c>
      <c r="G58" s="7" t="s">
        <v>74</v>
      </c>
      <c r="H58" s="7" t="s">
        <v>75</v>
      </c>
      <c r="I58" s="7" t="s">
        <v>76</v>
      </c>
      <c r="J58" s="7" t="s">
        <v>77</v>
      </c>
      <c r="K58" s="7" t="s">
        <v>78</v>
      </c>
      <c r="L58" s="7" t="s">
        <v>79</v>
      </c>
      <c r="M58" s="7" t="s">
        <v>11</v>
      </c>
      <c r="N58" s="7" t="s">
        <v>12</v>
      </c>
      <c r="O58" s="7" t="s">
        <v>13</v>
      </c>
      <c r="P58" s="7" t="s">
        <v>14</v>
      </c>
      <c r="Q58" s="7" t="s">
        <v>15</v>
      </c>
      <c r="R58" s="7" t="s">
        <v>16</v>
      </c>
      <c r="S58" s="7" t="s">
        <v>17</v>
      </c>
      <c r="T58" s="7" t="s">
        <v>18</v>
      </c>
      <c r="U58" s="20" t="s">
        <v>19</v>
      </c>
    </row>
    <row r="59" spans="2:22" x14ac:dyDescent="0.25">
      <c r="B59" s="46" t="s">
        <v>71</v>
      </c>
      <c r="C59" s="46"/>
      <c r="D59" s="46"/>
      <c r="E59" s="47"/>
      <c r="F59" s="21">
        <f>(112452.5)</f>
        <v>112452.5</v>
      </c>
      <c r="G59" s="21">
        <f>(F59*$J$22)</f>
        <v>123697.75000000001</v>
      </c>
      <c r="H59" s="21">
        <f t="shared" ref="H59:U59" si="18">(G59*$J$22)</f>
        <v>136067.52500000002</v>
      </c>
      <c r="I59" s="21">
        <f t="shared" si="18"/>
        <v>149674.27750000003</v>
      </c>
      <c r="J59" s="21">
        <f t="shared" si="18"/>
        <v>164641.70525000003</v>
      </c>
      <c r="K59" s="21">
        <f t="shared" si="18"/>
        <v>181105.87577500005</v>
      </c>
      <c r="L59" s="21">
        <f t="shared" si="18"/>
        <v>199216.46335250008</v>
      </c>
      <c r="M59" s="21">
        <f t="shared" si="18"/>
        <v>219138.10968775011</v>
      </c>
      <c r="N59" s="21">
        <f t="shared" si="18"/>
        <v>241051.92065652515</v>
      </c>
      <c r="O59" s="21">
        <f t="shared" si="18"/>
        <v>265157.1127221777</v>
      </c>
      <c r="P59" s="21">
        <f t="shared" si="18"/>
        <v>291672.8239943955</v>
      </c>
      <c r="Q59" s="21">
        <f t="shared" si="18"/>
        <v>320840.1063938351</v>
      </c>
      <c r="R59" s="21">
        <f t="shared" si="18"/>
        <v>352924.11703321862</v>
      </c>
      <c r="S59" s="21">
        <f t="shared" si="18"/>
        <v>388216.52873654052</v>
      </c>
      <c r="T59" s="21">
        <f t="shared" si="18"/>
        <v>427038.18161019462</v>
      </c>
      <c r="U59" s="21">
        <f t="shared" si="18"/>
        <v>469741.99977121409</v>
      </c>
    </row>
    <row r="60" spans="2:22" x14ac:dyDescent="0.25">
      <c r="B60" s="46" t="s">
        <v>72</v>
      </c>
      <c r="C60" s="46"/>
      <c r="D60" s="46"/>
      <c r="E60" s="47"/>
      <c r="F60" s="19">
        <f>F32</f>
        <v>53246</v>
      </c>
      <c r="G60" s="19">
        <f t="shared" ref="G60:U60" si="19">G32</f>
        <v>58689.970152000002</v>
      </c>
      <c r="H60" s="19">
        <f t="shared" si="19"/>
        <v>64558.967167200011</v>
      </c>
      <c r="I60" s="19">
        <f t="shared" si="19"/>
        <v>71014.863883920014</v>
      </c>
      <c r="J60" s="19">
        <f t="shared" si="19"/>
        <v>78116.350272312018</v>
      </c>
      <c r="K60" s="19">
        <f t="shared" si="19"/>
        <v>85927.985299543245</v>
      </c>
      <c r="L60" s="19">
        <f t="shared" si="19"/>
        <v>94520.783829497566</v>
      </c>
      <c r="M60" s="19">
        <f t="shared" si="19"/>
        <v>103972.86221244733</v>
      </c>
      <c r="N60" s="19">
        <f t="shared" si="19"/>
        <v>114370.14843369208</v>
      </c>
      <c r="O60" s="19">
        <f t="shared" si="19"/>
        <v>125807.16327706129</v>
      </c>
      <c r="P60" s="19">
        <f t="shared" si="19"/>
        <v>138387.87960476743</v>
      </c>
      <c r="Q60" s="19">
        <f t="shared" si="19"/>
        <v>152226.66756524419</v>
      </c>
      <c r="R60" s="19">
        <f t="shared" si="19"/>
        <v>167449.33432176861</v>
      </c>
      <c r="S60" s="19">
        <f t="shared" si="19"/>
        <v>184194.26775394549</v>
      </c>
      <c r="T60" s="19">
        <f t="shared" si="19"/>
        <v>202613.69452934008</v>
      </c>
      <c r="U60" s="19">
        <f t="shared" si="19"/>
        <v>222875.06398227409</v>
      </c>
    </row>
    <row r="61" spans="2:22" x14ac:dyDescent="0.25">
      <c r="B61" s="45" t="s">
        <v>73</v>
      </c>
      <c r="C61" s="45"/>
      <c r="D61" s="45"/>
      <c r="E61" s="45"/>
      <c r="F61" s="22">
        <f>F60+F59</f>
        <v>165698.5</v>
      </c>
      <c r="G61" s="22">
        <f t="shared" ref="G61:U61" si="20">G60+G59</f>
        <v>182387.72015200002</v>
      </c>
      <c r="H61" s="22">
        <f t="shared" si="20"/>
        <v>200626.49216720002</v>
      </c>
      <c r="I61" s="22">
        <f t="shared" si="20"/>
        <v>220689.14138392004</v>
      </c>
      <c r="J61" s="22">
        <f t="shared" si="20"/>
        <v>242758.05552231206</v>
      </c>
      <c r="K61" s="22">
        <f t="shared" si="20"/>
        <v>267033.86107454333</v>
      </c>
      <c r="L61" s="22">
        <f t="shared" si="20"/>
        <v>293737.24718199763</v>
      </c>
      <c r="M61" s="22">
        <f t="shared" si="20"/>
        <v>323110.97190019744</v>
      </c>
      <c r="N61" s="22">
        <f t="shared" si="20"/>
        <v>355422.06909021724</v>
      </c>
      <c r="O61" s="22">
        <f t="shared" si="20"/>
        <v>390964.27599923901</v>
      </c>
      <c r="P61" s="22">
        <f t="shared" si="20"/>
        <v>430060.70359916292</v>
      </c>
      <c r="Q61" s="22">
        <f t="shared" si="20"/>
        <v>473066.77395907929</v>
      </c>
      <c r="R61" s="22">
        <f t="shared" si="20"/>
        <v>520373.45135498722</v>
      </c>
      <c r="S61" s="22">
        <f t="shared" si="20"/>
        <v>572410.79649048601</v>
      </c>
      <c r="T61" s="22">
        <f t="shared" si="20"/>
        <v>629651.87613953464</v>
      </c>
      <c r="U61" s="23">
        <f t="shared" si="20"/>
        <v>692617.06375348824</v>
      </c>
    </row>
    <row r="62" spans="2:22" x14ac:dyDescent="0.25">
      <c r="U62" s="26" t="s">
        <v>80</v>
      </c>
      <c r="V62" s="27">
        <v>2343303</v>
      </c>
    </row>
    <row r="68" spans="2:21" x14ac:dyDescent="0.25">
      <c r="F68" s="29"/>
      <c r="G68" s="29"/>
      <c r="H68" s="29"/>
      <c r="I68" s="29"/>
      <c r="J68" s="29"/>
      <c r="K68" s="29"/>
      <c r="L68" s="29" t="e">
        <v>#VALUE!</v>
      </c>
      <c r="M68" s="29"/>
      <c r="N68" s="29"/>
      <c r="O68" s="29"/>
      <c r="P68" s="29"/>
      <c r="Q68" s="29"/>
      <c r="R68" s="29"/>
      <c r="S68" s="29"/>
      <c r="T68" s="29"/>
      <c r="U68" s="29"/>
    </row>
    <row r="69" spans="2:21" x14ac:dyDescent="0.25">
      <c r="F69" s="29"/>
      <c r="G69" s="29"/>
      <c r="H69" s="29"/>
      <c r="I69" s="29"/>
      <c r="J69" s="29"/>
      <c r="K69" s="29"/>
      <c r="L69" s="29">
        <v>141958489.34866741</v>
      </c>
      <c r="M69" s="29"/>
      <c r="N69" s="29"/>
      <c r="O69" s="29"/>
      <c r="P69" s="29"/>
      <c r="Q69" s="29"/>
      <c r="R69" s="29"/>
      <c r="S69" s="29"/>
      <c r="T69" s="29"/>
      <c r="U69" s="29"/>
    </row>
    <row r="70" spans="2:21" x14ac:dyDescent="0.25">
      <c r="F70" s="29"/>
      <c r="G70" s="29"/>
      <c r="H70" s="29"/>
      <c r="I70" s="29"/>
      <c r="J70" s="29"/>
      <c r="K70" s="29"/>
      <c r="L70" s="29">
        <v>3053610.72</v>
      </c>
      <c r="M70" s="29"/>
      <c r="N70" s="29"/>
      <c r="O70" s="29"/>
      <c r="P70" s="29"/>
      <c r="Q70" s="29"/>
      <c r="R70" s="29"/>
      <c r="S70" s="29"/>
      <c r="T70" s="29"/>
      <c r="U70" s="29"/>
    </row>
    <row r="71" spans="2:21" x14ac:dyDescent="0.25">
      <c r="B71" s="40" t="s">
        <v>96</v>
      </c>
      <c r="C71" s="33"/>
      <c r="D71" s="33"/>
      <c r="E71" s="33"/>
      <c r="F71" s="29"/>
      <c r="G71" s="29"/>
      <c r="H71" s="29"/>
      <c r="I71" s="29"/>
      <c r="J71" s="29"/>
      <c r="K71" s="29"/>
      <c r="L71" s="29">
        <v>532810.85</v>
      </c>
      <c r="M71" s="29"/>
      <c r="N71" s="29"/>
      <c r="O71" s="29"/>
      <c r="P71" s="29"/>
      <c r="Q71" s="29"/>
      <c r="R71" s="29"/>
      <c r="S71" s="29"/>
      <c r="T71" s="29"/>
      <c r="U71" s="29"/>
    </row>
    <row r="72" spans="2:21" x14ac:dyDescent="0.25">
      <c r="B72" s="33"/>
      <c r="C72" s="33"/>
      <c r="D72" s="35"/>
      <c r="E72" s="36"/>
      <c r="F72" s="7" t="s">
        <v>5</v>
      </c>
      <c r="G72" s="7" t="s">
        <v>99</v>
      </c>
      <c r="H72" s="7" t="s">
        <v>75</v>
      </c>
      <c r="I72" s="7" t="s">
        <v>76</v>
      </c>
      <c r="J72" s="7" t="s">
        <v>77</v>
      </c>
      <c r="K72" s="7" t="s">
        <v>78</v>
      </c>
      <c r="L72" s="7" t="s">
        <v>79</v>
      </c>
      <c r="M72" s="7" t="s">
        <v>11</v>
      </c>
      <c r="N72" s="7" t="s">
        <v>12</v>
      </c>
      <c r="O72" s="7" t="s">
        <v>13</v>
      </c>
      <c r="P72" s="7" t="s">
        <v>14</v>
      </c>
      <c r="Q72" s="7" t="s">
        <v>15</v>
      </c>
      <c r="R72" s="7" t="s">
        <v>16</v>
      </c>
      <c r="S72" s="7" t="s">
        <v>17</v>
      </c>
      <c r="T72" s="7" t="s">
        <v>18</v>
      </c>
      <c r="U72" s="7" t="s">
        <v>19</v>
      </c>
    </row>
    <row r="73" spans="2:21" x14ac:dyDescent="0.25">
      <c r="B73" s="52" t="s">
        <v>97</v>
      </c>
      <c r="C73" s="52"/>
      <c r="D73" s="50"/>
      <c r="E73" s="51"/>
      <c r="F73" s="39">
        <v>357516.72000000003</v>
      </c>
      <c r="G73" s="39">
        <v>357516.72000000003</v>
      </c>
      <c r="H73" s="39">
        <v>357516.72000000003</v>
      </c>
      <c r="I73" s="39">
        <v>357516.72000000003</v>
      </c>
      <c r="J73" s="39">
        <v>357516.72000000003</v>
      </c>
      <c r="K73" s="39">
        <v>357516.72000000003</v>
      </c>
      <c r="L73" s="39">
        <v>357516.72000000003</v>
      </c>
      <c r="M73" s="39">
        <v>357516.72000000003</v>
      </c>
      <c r="N73" s="39">
        <v>357516.72000000003</v>
      </c>
      <c r="O73" s="39">
        <v>357516.72000000003</v>
      </c>
      <c r="P73" s="39">
        <v>357516.72000000003</v>
      </c>
      <c r="Q73" s="39">
        <v>357516.72000000003</v>
      </c>
      <c r="R73" s="39">
        <v>357516.72000000003</v>
      </c>
      <c r="S73" s="39">
        <v>357516.72000000003</v>
      </c>
      <c r="T73" s="39">
        <v>357516.72000000003</v>
      </c>
      <c r="U73" s="39">
        <v>357516.72000000003</v>
      </c>
    </row>
    <row r="74" spans="2:21" ht="15" customHeight="1" x14ac:dyDescent="0.25">
      <c r="B74" s="52" t="s">
        <v>100</v>
      </c>
      <c r="C74" s="52"/>
      <c r="D74" s="50"/>
      <c r="E74" s="51"/>
      <c r="F74" s="39">
        <v>2964794</v>
      </c>
      <c r="G74" s="39">
        <f>(3053420)*$J$22</f>
        <v>3358762.0000000005</v>
      </c>
      <c r="H74" s="39">
        <f>(3114276.25)*$J$22</f>
        <v>3425703.8750000005</v>
      </c>
      <c r="I74" s="39">
        <f>(3176348.75)*$J$22</f>
        <v>3493983.6250000005</v>
      </c>
      <c r="J74" s="39">
        <f>(3239663.75)*$J$22</f>
        <v>3563630.1250000005</v>
      </c>
      <c r="K74" s="39">
        <f>(3304245)*$J$22</f>
        <v>3634669.5000000005</v>
      </c>
      <c r="L74" s="39">
        <v>3370117.5</v>
      </c>
      <c r="M74" s="39">
        <f>(3437307.5)*$J$22</f>
        <v>3781038.2500000005</v>
      </c>
      <c r="N74" s="39">
        <f>(3505842.5)*$J$22</f>
        <v>3856426.7500000005</v>
      </c>
      <c r="O74" s="39">
        <f>(3575746.25)*$J$22</f>
        <v>3933320.8750000005</v>
      </c>
      <c r="P74" s="39">
        <f>(3647050)*$J$22</f>
        <v>4011755.0000000005</v>
      </c>
      <c r="Q74" s="39">
        <f>(3719778.75)*$J$22</f>
        <v>4091756.6250000005</v>
      </c>
      <c r="R74" s="39">
        <f>(3793961.25)*$J$22</f>
        <v>4173357.3750000005</v>
      </c>
      <c r="S74" s="39">
        <f>(3869628.75)*$J$22</f>
        <v>4256591.625</v>
      </c>
      <c r="T74" s="39">
        <f>(3946808.75)*$J$22</f>
        <v>4341489.625</v>
      </c>
      <c r="U74" s="10">
        <f>(4025744)*$J$22</f>
        <v>4428318.4000000004</v>
      </c>
    </row>
    <row r="75" spans="2:21" x14ac:dyDescent="0.25">
      <c r="B75" s="49" t="s">
        <v>98</v>
      </c>
      <c r="C75" s="49"/>
      <c r="D75" s="33"/>
      <c r="E75" s="33"/>
      <c r="F75" s="38">
        <f>SUM(F73:F74)</f>
        <v>3322310.72</v>
      </c>
      <c r="G75" s="38">
        <f t="shared" ref="G75:U75" si="21">SUM(G73:G74)</f>
        <v>3716278.7200000007</v>
      </c>
      <c r="H75" s="38">
        <f t="shared" si="21"/>
        <v>3783220.5950000007</v>
      </c>
      <c r="I75" s="38">
        <f t="shared" si="21"/>
        <v>3851500.3450000007</v>
      </c>
      <c r="J75" s="38">
        <f t="shared" si="21"/>
        <v>3921146.8450000007</v>
      </c>
      <c r="K75" s="38">
        <f t="shared" si="21"/>
        <v>3992186.2200000007</v>
      </c>
      <c r="L75" s="38">
        <f t="shared" si="21"/>
        <v>3727634.22</v>
      </c>
      <c r="M75" s="38">
        <f t="shared" si="21"/>
        <v>4138554.9700000007</v>
      </c>
      <c r="N75" s="38">
        <f t="shared" si="21"/>
        <v>4213943.4700000007</v>
      </c>
      <c r="O75" s="38">
        <f t="shared" si="21"/>
        <v>4290837.5950000007</v>
      </c>
      <c r="P75" s="38">
        <f t="shared" si="21"/>
        <v>4369271.7200000007</v>
      </c>
      <c r="Q75" s="38">
        <f t="shared" si="21"/>
        <v>4449273.3450000007</v>
      </c>
      <c r="R75" s="38">
        <f t="shared" si="21"/>
        <v>4530874.0950000007</v>
      </c>
      <c r="S75" s="38">
        <f t="shared" si="21"/>
        <v>4614108.3449999997</v>
      </c>
      <c r="T75" s="38">
        <f t="shared" si="21"/>
        <v>4699006.3449999997</v>
      </c>
      <c r="U75" s="38">
        <f t="shared" si="21"/>
        <v>4785835.12</v>
      </c>
    </row>
    <row r="76" spans="2:21" x14ac:dyDescent="0.25">
      <c r="B76" s="48"/>
      <c r="C76" s="48"/>
      <c r="F76" s="37"/>
      <c r="G76" s="37"/>
      <c r="H76" s="37"/>
      <c r="I76" s="37"/>
      <c r="J76" s="37"/>
      <c r="K76" s="37"/>
      <c r="L76" s="37"/>
      <c r="M76" s="37"/>
      <c r="N76" s="37"/>
      <c r="O76" s="37"/>
      <c r="P76" s="37"/>
      <c r="Q76" s="37"/>
      <c r="R76" s="37"/>
      <c r="S76" s="37"/>
      <c r="T76" s="37"/>
      <c r="U76" s="37"/>
    </row>
    <row r="79" spans="2:21" x14ac:dyDescent="0.25">
      <c r="B79" s="53" t="s">
        <v>104</v>
      </c>
      <c r="C79" s="53"/>
      <c r="D79" s="53"/>
      <c r="E79" s="53"/>
    </row>
    <row r="80" spans="2:21" x14ac:dyDescent="0.25">
      <c r="B80" s="53"/>
      <c r="C80" s="53"/>
      <c r="D80" s="53"/>
      <c r="E80" s="53"/>
      <c r="F80" s="7" t="s">
        <v>5</v>
      </c>
      <c r="G80" s="7" t="s">
        <v>99</v>
      </c>
      <c r="H80" s="7" t="s">
        <v>75</v>
      </c>
      <c r="I80" s="7" t="s">
        <v>76</v>
      </c>
      <c r="J80" s="7" t="s">
        <v>77</v>
      </c>
      <c r="K80" s="7" t="s">
        <v>78</v>
      </c>
      <c r="L80" s="7" t="s">
        <v>79</v>
      </c>
      <c r="M80" s="7" t="s">
        <v>11</v>
      </c>
      <c r="N80" s="7" t="s">
        <v>12</v>
      </c>
      <c r="O80" s="7" t="s">
        <v>13</v>
      </c>
      <c r="P80" s="7" t="s">
        <v>14</v>
      </c>
      <c r="Q80" s="7" t="s">
        <v>15</v>
      </c>
      <c r="R80" s="7" t="s">
        <v>16</v>
      </c>
      <c r="S80" s="7" t="s">
        <v>17</v>
      </c>
      <c r="T80" s="7" t="s">
        <v>18</v>
      </c>
      <c r="U80" s="7" t="s">
        <v>19</v>
      </c>
    </row>
    <row r="81" spans="2:21" x14ac:dyDescent="0.25">
      <c r="B81" s="54" t="s">
        <v>101</v>
      </c>
      <c r="C81" s="54"/>
      <c r="D81" s="54" t="s">
        <v>101</v>
      </c>
      <c r="E81" s="54"/>
      <c r="F81" s="41">
        <f>E19</f>
        <v>14186</v>
      </c>
      <c r="G81" s="41">
        <f>F81-(F81*0.1)</f>
        <v>12767.4</v>
      </c>
      <c r="H81" s="41">
        <f>G81-(G81*0.1)</f>
        <v>11490.66</v>
      </c>
      <c r="I81" s="41">
        <f>H81-(H81*0.1)</f>
        <v>10341.593999999999</v>
      </c>
      <c r="J81" s="41">
        <f>I81-(I81*0.1)</f>
        <v>9307.4345999999987</v>
      </c>
      <c r="K81" s="41">
        <f>J81-(J81*0.1)</f>
        <v>8376.691139999999</v>
      </c>
      <c r="L81" s="41">
        <v>7539.0220259999987</v>
      </c>
      <c r="M81" s="41">
        <f>K81-(K81*0.1)</f>
        <v>7539.0220259999987</v>
      </c>
      <c r="N81" s="41">
        <f>M81-(M81*0.1)</f>
        <v>6785.1198233999985</v>
      </c>
      <c r="O81" s="41">
        <f>N81-(N81*0.1)</f>
        <v>6106.6078410599985</v>
      </c>
      <c r="P81" s="41">
        <f>O81-(O81*0.1)</f>
        <v>5495.947056953999</v>
      </c>
      <c r="Q81" s="41">
        <f>P81-(P81*0.1)</f>
        <v>4946.3523512585989</v>
      </c>
      <c r="R81" s="41">
        <f>J97</f>
        <v>0</v>
      </c>
      <c r="S81" s="41">
        <v>3605.8908640675181</v>
      </c>
      <c r="T81" s="41">
        <v>3245.3017776607662</v>
      </c>
      <c r="U81" s="41">
        <v>2920.7715998946896</v>
      </c>
    </row>
    <row r="82" spans="2:21" x14ac:dyDescent="0.25">
      <c r="B82" s="54" t="s">
        <v>105</v>
      </c>
      <c r="C82" s="54"/>
      <c r="D82" s="54" t="s">
        <v>102</v>
      </c>
      <c r="E82" s="54"/>
      <c r="F82" s="41">
        <f>F94</f>
        <v>0</v>
      </c>
      <c r="G82" s="41">
        <f>F82*1.016</f>
        <v>0</v>
      </c>
      <c r="H82" s="41">
        <f>G82*1.016</f>
        <v>0</v>
      </c>
      <c r="I82" s="41">
        <f>H82*1.016</f>
        <v>0</v>
      </c>
      <c r="J82" s="41">
        <f>1.016*I82</f>
        <v>0</v>
      </c>
      <c r="K82" s="41">
        <f>J82*1.016</f>
        <v>0</v>
      </c>
      <c r="L82" s="41"/>
      <c r="M82" s="41">
        <f>K82*1.016</f>
        <v>0</v>
      </c>
      <c r="N82" s="41">
        <f t="shared" ref="N82:U82" si="22">M82*1.016</f>
        <v>0</v>
      </c>
      <c r="O82" s="41">
        <f t="shared" si="22"/>
        <v>0</v>
      </c>
      <c r="P82" s="41">
        <f t="shared" si="22"/>
        <v>0</v>
      </c>
      <c r="Q82" s="41">
        <f t="shared" si="22"/>
        <v>0</v>
      </c>
      <c r="R82" s="41">
        <f t="shared" si="22"/>
        <v>0</v>
      </c>
      <c r="S82" s="41">
        <f t="shared" si="22"/>
        <v>0</v>
      </c>
      <c r="T82" s="41">
        <f t="shared" si="22"/>
        <v>0</v>
      </c>
      <c r="U82" s="41">
        <f t="shared" si="22"/>
        <v>0</v>
      </c>
    </row>
    <row r="83" spans="2:21" x14ac:dyDescent="0.25">
      <c r="B83" s="53" t="s">
        <v>106</v>
      </c>
      <c r="C83" s="53"/>
      <c r="D83" s="53" t="s">
        <v>103</v>
      </c>
      <c r="E83" s="53"/>
      <c r="F83" s="42">
        <f>F81*F82</f>
        <v>0</v>
      </c>
      <c r="G83" s="42">
        <f t="shared" ref="G83:U83" si="23">G81*G82</f>
        <v>0</v>
      </c>
      <c r="H83" s="42">
        <f t="shared" si="23"/>
        <v>0</v>
      </c>
      <c r="I83" s="42">
        <f t="shared" si="23"/>
        <v>0</v>
      </c>
      <c r="J83" s="42">
        <f t="shared" si="23"/>
        <v>0</v>
      </c>
      <c r="K83" s="42">
        <f t="shared" si="23"/>
        <v>0</v>
      </c>
      <c r="L83" s="42">
        <f t="shared" si="23"/>
        <v>0</v>
      </c>
      <c r="M83" s="42">
        <f t="shared" si="23"/>
        <v>0</v>
      </c>
      <c r="N83" s="42">
        <f t="shared" si="23"/>
        <v>0</v>
      </c>
      <c r="O83" s="42">
        <f t="shared" si="23"/>
        <v>0</v>
      </c>
      <c r="P83" s="42">
        <f t="shared" si="23"/>
        <v>0</v>
      </c>
      <c r="Q83" s="42">
        <f t="shared" si="23"/>
        <v>0</v>
      </c>
      <c r="R83" s="42">
        <f t="shared" si="23"/>
        <v>0</v>
      </c>
      <c r="S83" s="42">
        <f t="shared" si="23"/>
        <v>0</v>
      </c>
      <c r="T83" s="42">
        <f t="shared" si="23"/>
        <v>0</v>
      </c>
      <c r="U83" s="42">
        <f t="shared" si="23"/>
        <v>0</v>
      </c>
    </row>
    <row r="89" spans="2:21" x14ac:dyDescent="0.25">
      <c r="C89" s="44" t="s">
        <v>102</v>
      </c>
      <c r="D89" s="44"/>
    </row>
    <row r="91" spans="2:21" x14ac:dyDescent="0.25">
      <c r="C91" s="43" t="s">
        <v>107</v>
      </c>
      <c r="D91" s="43"/>
      <c r="E91" s="43">
        <v>35662</v>
      </c>
    </row>
    <row r="92" spans="2:21" x14ac:dyDescent="0.25">
      <c r="C92" s="43" t="s">
        <v>108</v>
      </c>
      <c r="D92" s="43"/>
      <c r="E92" s="43">
        <v>36855</v>
      </c>
    </row>
    <row r="93" spans="2:21" x14ac:dyDescent="0.25">
      <c r="C93" s="43" t="s">
        <v>109</v>
      </c>
      <c r="D93" s="43"/>
      <c r="E93" s="43">
        <v>38610</v>
      </c>
    </row>
    <row r="94" spans="2:21" x14ac:dyDescent="0.25">
      <c r="F94" s="4">
        <v>0</v>
      </c>
    </row>
    <row r="96" spans="2:21" x14ac:dyDescent="0.25">
      <c r="C96" s="5" t="s">
        <v>104</v>
      </c>
      <c r="D96" s="5"/>
      <c r="E96" s="3">
        <f xml:space="preserve"> E19*F94</f>
        <v>0</v>
      </c>
    </row>
  </sheetData>
  <mergeCells count="28">
    <mergeCell ref="C89:D89"/>
    <mergeCell ref="B75:C75"/>
    <mergeCell ref="B76:C76"/>
    <mergeCell ref="B26:E26"/>
    <mergeCell ref="B27:E27"/>
    <mergeCell ref="B28:E28"/>
    <mergeCell ref="B29:E29"/>
    <mergeCell ref="B30:E30"/>
    <mergeCell ref="B31:E31"/>
    <mergeCell ref="B73:E73"/>
    <mergeCell ref="B74:E74"/>
    <mergeCell ref="B79:E79"/>
    <mergeCell ref="B81:E81"/>
    <mergeCell ref="B82:E82"/>
    <mergeCell ref="B83:E83"/>
    <mergeCell ref="B80:E80"/>
    <mergeCell ref="I20:J20"/>
    <mergeCell ref="B61:E61"/>
    <mergeCell ref="B7:D7"/>
    <mergeCell ref="B8:D8"/>
    <mergeCell ref="B9:D9"/>
    <mergeCell ref="B10:D10"/>
    <mergeCell ref="D39:D40"/>
    <mergeCell ref="G39:H40"/>
    <mergeCell ref="B24:E25"/>
    <mergeCell ref="B57:E58"/>
    <mergeCell ref="B59:E59"/>
    <mergeCell ref="B60:E6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E22" sqref="E22"/>
    </sheetView>
  </sheetViews>
  <sheetFormatPr baseColWidth="10" defaultRowHeight="15" x14ac:dyDescent="0.25"/>
  <cols>
    <col min="1" max="1" width="25.140625" bestFit="1" customWidth="1"/>
    <col min="2" max="2" width="19.7109375" bestFit="1" customWidth="1"/>
  </cols>
  <sheetData>
    <row r="1" spans="1:2" x14ac:dyDescent="0.25">
      <c r="A1" s="15" t="s">
        <v>44</v>
      </c>
      <c r="B1" s="15" t="s">
        <v>43</v>
      </c>
    </row>
    <row r="2" spans="1:2" x14ac:dyDescent="0.25">
      <c r="A2" s="11" t="s">
        <v>45</v>
      </c>
      <c r="B2" s="12">
        <v>3</v>
      </c>
    </row>
    <row r="3" spans="1:2" x14ac:dyDescent="0.25">
      <c r="A3" s="11" t="s">
        <v>46</v>
      </c>
      <c r="B3" s="13">
        <v>327340230</v>
      </c>
    </row>
    <row r="4" spans="1:2" x14ac:dyDescent="0.25">
      <c r="A4" s="11" t="s">
        <v>47</v>
      </c>
      <c r="B4" s="13">
        <v>97454994.945494339</v>
      </c>
    </row>
    <row r="5" spans="1:2" x14ac:dyDescent="0.25">
      <c r="A5" s="11" t="s">
        <v>48</v>
      </c>
      <c r="B5" s="13">
        <v>95351272.620177358</v>
      </c>
    </row>
    <row r="6" spans="1:2" x14ac:dyDescent="0.25">
      <c r="A6" s="11" t="s">
        <v>49</v>
      </c>
      <c r="B6" s="13" t="s">
        <v>59</v>
      </c>
    </row>
    <row r="7" spans="1:2" x14ac:dyDescent="0.25">
      <c r="A7" s="11" t="s">
        <v>50</v>
      </c>
      <c r="B7" s="13">
        <v>5585154.6051241951</v>
      </c>
    </row>
    <row r="8" spans="1:2" x14ac:dyDescent="0.25">
      <c r="A8" s="11" t="s">
        <v>51</v>
      </c>
      <c r="B8" s="13" t="s">
        <v>59</v>
      </c>
    </row>
    <row r="9" spans="1:2" x14ac:dyDescent="0.25">
      <c r="A9" s="11" t="s">
        <v>52</v>
      </c>
      <c r="B9" s="14" t="s">
        <v>59</v>
      </c>
    </row>
    <row r="10" spans="1:2" x14ac:dyDescent="0.25">
      <c r="A10" s="11" t="s">
        <v>53</v>
      </c>
      <c r="B10" s="14" t="s">
        <v>59</v>
      </c>
    </row>
    <row r="11" spans="1:2" x14ac:dyDescent="0.25">
      <c r="A11" s="11" t="s">
        <v>54</v>
      </c>
      <c r="B11" s="14" t="s">
        <v>59</v>
      </c>
    </row>
    <row r="12" spans="1:2" x14ac:dyDescent="0.25">
      <c r="A12" s="11" t="s">
        <v>55</v>
      </c>
      <c r="B12" s="13">
        <v>93227204.959959939</v>
      </c>
    </row>
    <row r="13" spans="1:2" x14ac:dyDescent="0.25">
      <c r="A13" s="11" t="s">
        <v>56</v>
      </c>
      <c r="B13" s="13">
        <v>103786507.25634569</v>
      </c>
    </row>
    <row r="14" spans="1:2" x14ac:dyDescent="0.25">
      <c r="A14" s="11" t="s">
        <v>57</v>
      </c>
      <c r="B14" s="13">
        <v>10559302.29638575</v>
      </c>
    </row>
    <row r="15" spans="1:2" x14ac:dyDescent="0.25">
      <c r="A15" s="11" t="s">
        <v>58</v>
      </c>
      <c r="B15" s="13"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Hoja1</vt:lpstr>
      <vt:lpstr>Datos</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cp:lastModifiedBy>
  <dcterms:created xsi:type="dcterms:W3CDTF">2012-10-21T10:56:47Z</dcterms:created>
  <dcterms:modified xsi:type="dcterms:W3CDTF">2012-09-29T09:43:39Z</dcterms:modified>
</cp:coreProperties>
</file>